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https://anmbr-my.sharepoint.com/personal/michelle_cunha_anm_gov_br/Documents/Documentos/ETP - Contratação Psicologas/"/>
    </mc:Choice>
  </mc:AlternateContent>
  <xr:revisionPtr revIDLastSave="77" documentId="8_{73516158-D89C-4565-8013-D86FB27BB027}" xr6:coauthVersionLast="47" xr6:coauthVersionMax="47" xr10:uidLastSave="{A49D6EF1-0D71-41CC-8BB0-D7C6FEB1613E}"/>
  <bookViews>
    <workbookView xWindow="-28920" yWindow="-1110" windowWidth="29040" windowHeight="15720" tabRatio="661" xr2:uid="{00000000-000D-0000-FFFF-FFFF00000000}"/>
  </bookViews>
  <sheets>
    <sheet name=" Custo est. total" sheetId="18" r:id="rId1"/>
    <sheet name="Psicólogo - Nível II (DF)" sheetId="19" r:id="rId2"/>
    <sheet name="Psicólogo - Nível I (MG)" sheetId="20" r:id="rId3"/>
    <sheet name="Psicólogo - Nível I (ES)" sheetId="17" r:id="rId4"/>
    <sheet name="Mód2.3" sheetId="12" r:id="rId5"/>
    <sheet name="Crachá e cordão" sheetId="11" r:id="rId6"/>
    <sheet name="Ponto Eletrônico" sheetId="21" r:id="rId7"/>
    <sheet name="Materiais" sheetId="14" state="hidden" r:id="rId8"/>
    <sheet name="Eqp" sheetId="15" state="hidden" r:id="rId9"/>
    <sheet name="FatorK" sheetId="7" r:id="rId10"/>
    <sheet name="MemóriaCálculo" sheetId="16"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6" i="17" l="1" a="1"/>
  <c r="I146" i="17" s="1"/>
  <c r="I146" i="20" a="1"/>
  <c r="I146" i="20" s="1"/>
  <c r="I146" i="19" a="1"/>
  <c r="I146" i="19" s="1"/>
  <c r="L4" i="21"/>
  <c r="K10" i="21" s="1"/>
  <c r="L8" i="21"/>
  <c r="J14" i="18" l="1"/>
  <c r="J13" i="18"/>
  <c r="J12" i="18"/>
  <c r="H14" i="18"/>
  <c r="H13" i="18"/>
  <c r="H12" i="18"/>
  <c r="G14" i="18"/>
  <c r="G13" i="18"/>
  <c r="G12" i="18"/>
  <c r="H53" i="17"/>
  <c r="H53" i="20"/>
  <c r="H53" i="19"/>
  <c r="Q21" i="12"/>
  <c r="K21" i="12"/>
  <c r="K10" i="12"/>
  <c r="Q9" i="12"/>
  <c r="B172" i="20"/>
  <c r="B170" i="20"/>
  <c r="B169" i="20"/>
  <c r="B168" i="20"/>
  <c r="B167" i="20"/>
  <c r="B166" i="20"/>
  <c r="H159" i="20"/>
  <c r="I133" i="20"/>
  <c r="I138" i="20" s="1"/>
  <c r="H133" i="20"/>
  <c r="H128" i="20"/>
  <c r="H108" i="20"/>
  <c r="H75" i="20"/>
  <c r="H111" i="20" s="1"/>
  <c r="H54" i="20"/>
  <c r="H56" i="20" s="1"/>
  <c r="H52" i="20"/>
  <c r="I39" i="20"/>
  <c r="I40" i="20" s="1"/>
  <c r="B172" i="19"/>
  <c r="B170" i="19"/>
  <c r="B169" i="19"/>
  <c r="B168" i="19"/>
  <c r="B167" i="19"/>
  <c r="B166" i="19"/>
  <c r="H159" i="19"/>
  <c r="I133" i="19"/>
  <c r="I138" i="19" s="1"/>
  <c r="H133" i="19"/>
  <c r="H108" i="19"/>
  <c r="H75" i="19"/>
  <c r="H111" i="19" s="1"/>
  <c r="H52" i="19"/>
  <c r="I39" i="19"/>
  <c r="I40" i="19" s="1"/>
  <c r="K9" i="12"/>
  <c r="K12" i="12" l="1"/>
  <c r="I84" i="20" s="1"/>
  <c r="H54" i="19"/>
  <c r="H56" i="19" s="1"/>
  <c r="H128" i="19"/>
  <c r="E10" i="12"/>
  <c r="Q23" i="12"/>
  <c r="Q25" i="12" s="1"/>
  <c r="I85" i="17" s="1"/>
  <c r="K23" i="12"/>
  <c r="K25" i="12" s="1"/>
  <c r="I85" i="20" s="1"/>
  <c r="I41" i="20"/>
  <c r="I45" i="20" s="1"/>
  <c r="I52" i="20" s="1"/>
  <c r="I41" i="19"/>
  <c r="I45" i="19" s="1"/>
  <c r="K11" i="11"/>
  <c r="I126" i="20" l="1"/>
  <c r="I69" i="20"/>
  <c r="I53" i="20"/>
  <c r="I124" i="20"/>
  <c r="I109" i="20"/>
  <c r="I67" i="20"/>
  <c r="I72" i="20"/>
  <c r="I55" i="20"/>
  <c r="I125" i="20"/>
  <c r="I110" i="20"/>
  <c r="I111" i="20" s="1"/>
  <c r="I68" i="20"/>
  <c r="I107" i="20"/>
  <c r="I70" i="20"/>
  <c r="I123" i="20"/>
  <c r="I74" i="20"/>
  <c r="I166" i="20"/>
  <c r="I122" i="20"/>
  <c r="I73" i="20"/>
  <c r="I112" i="20"/>
  <c r="I71" i="20"/>
  <c r="I126" i="19"/>
  <c r="I69" i="19"/>
  <c r="I53" i="19"/>
  <c r="I166" i="19"/>
  <c r="I107" i="19"/>
  <c r="I72" i="19"/>
  <c r="I55" i="19"/>
  <c r="I112" i="19"/>
  <c r="I70" i="19"/>
  <c r="I125" i="19"/>
  <c r="I110" i="19"/>
  <c r="I111" i="19" s="1"/>
  <c r="I68" i="19"/>
  <c r="I52" i="19"/>
  <c r="I124" i="19"/>
  <c r="I109" i="19"/>
  <c r="I67" i="19"/>
  <c r="I123" i="19"/>
  <c r="I74" i="19"/>
  <c r="I122" i="19"/>
  <c r="I73" i="19"/>
  <c r="I71" i="19"/>
  <c r="E9" i="18"/>
  <c r="I75" i="20" l="1"/>
  <c r="I101" i="20" s="1"/>
  <c r="I54" i="20"/>
  <c r="I56" i="20" s="1"/>
  <c r="I100" i="20" s="1"/>
  <c r="I54" i="19"/>
  <c r="I56" i="19" s="1"/>
  <c r="I100" i="19" s="1"/>
  <c r="I108" i="20"/>
  <c r="I113" i="20"/>
  <c r="I168" i="20" s="1"/>
  <c r="I127" i="20"/>
  <c r="I127" i="19"/>
  <c r="I108" i="19"/>
  <c r="I113" i="19" s="1"/>
  <c r="I168" i="19" s="1"/>
  <c r="I75" i="19"/>
  <c r="I101" i="19" s="1"/>
  <c r="K45" i="14"/>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2" i="14"/>
  <c r="L14" i="14"/>
  <c r="L16" i="14"/>
  <c r="L18" i="14"/>
  <c r="L20" i="14"/>
  <c r="L22" i="14"/>
  <c r="L24" i="14"/>
  <c r="L26" i="14"/>
  <c r="L28" i="14"/>
  <c r="L30" i="14"/>
  <c r="L32" i="14"/>
  <c r="L34" i="14"/>
  <c r="K12" i="14"/>
  <c r="K13" i="14"/>
  <c r="L13" i="14" s="1"/>
  <c r="K14" i="14"/>
  <c r="K15" i="14"/>
  <c r="L15" i="14" s="1"/>
  <c r="K16" i="14"/>
  <c r="K17" i="14"/>
  <c r="L17" i="14" s="1"/>
  <c r="K18" i="14"/>
  <c r="K19" i="14"/>
  <c r="L19" i="14" s="1"/>
  <c r="K20" i="14"/>
  <c r="K21" i="14"/>
  <c r="L21" i="14" s="1"/>
  <c r="K22" i="14"/>
  <c r="K23" i="14"/>
  <c r="L23" i="14" s="1"/>
  <c r="K24" i="14"/>
  <c r="K25" i="14"/>
  <c r="L25" i="14" s="1"/>
  <c r="K26" i="14"/>
  <c r="K27" i="14"/>
  <c r="L27" i="14" s="1"/>
  <c r="K28" i="14"/>
  <c r="K29" i="14"/>
  <c r="L29" i="14" s="1"/>
  <c r="K30" i="14"/>
  <c r="K31" i="14"/>
  <c r="L31" i="14" s="1"/>
  <c r="K32" i="14"/>
  <c r="K33" i="14"/>
  <c r="L33" i="14" s="1"/>
  <c r="K34" i="14"/>
  <c r="L11" i="14"/>
  <c r="K11" i="14"/>
  <c r="L11" i="15"/>
  <c r="L13" i="15"/>
  <c r="L15" i="15"/>
  <c r="K11" i="15"/>
  <c r="K12" i="15"/>
  <c r="L12" i="15" s="1"/>
  <c r="K13" i="15"/>
  <c r="K14" i="15"/>
  <c r="L14" i="15" s="1"/>
  <c r="K15" i="15"/>
  <c r="I128" i="20" l="1"/>
  <c r="I129" i="20" s="1"/>
  <c r="I137" i="20" s="1"/>
  <c r="I139" i="20" s="1"/>
  <c r="I128" i="19"/>
  <c r="I129" i="19" s="1"/>
  <c r="I137" i="19" s="1"/>
  <c r="I139" i="19" s="1"/>
  <c r="I169" i="19" s="1"/>
  <c r="B172" i="17"/>
  <c r="B170" i="17"/>
  <c r="B169" i="17"/>
  <c r="B168" i="17"/>
  <c r="B167" i="17"/>
  <c r="B166" i="17"/>
  <c r="H159" i="17"/>
  <c r="I133" i="17"/>
  <c r="I138" i="17" s="1"/>
  <c r="H133" i="17"/>
  <c r="H108" i="17"/>
  <c r="H75" i="17"/>
  <c r="H128" i="17" s="1"/>
  <c r="H52" i="17"/>
  <c r="H54" i="17" s="1"/>
  <c r="H56" i="17" s="1"/>
  <c r="I39" i="17"/>
  <c r="Q10" i="12" s="1"/>
  <c r="Q12" i="12" s="1"/>
  <c r="I84" i="17" s="1"/>
  <c r="I169" i="20" l="1"/>
  <c r="I40" i="17"/>
  <c r="H111" i="17"/>
  <c r="I41" i="17"/>
  <c r="I75" i="16"/>
  <c r="I74" i="16"/>
  <c r="I73" i="16"/>
  <c r="I72" i="16"/>
  <c r="I71" i="16"/>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35" i="14"/>
  <c r="L11" i="11"/>
  <c r="I45" i="17" l="1"/>
  <c r="I122" i="17" s="1"/>
  <c r="I76" i="16"/>
  <c r="K12" i="11"/>
  <c r="K14" i="11" s="1"/>
  <c r="I52" i="17"/>
  <c r="I126" i="17"/>
  <c r="I53" i="17"/>
  <c r="I123" i="17"/>
  <c r="I112" i="17"/>
  <c r="I125" i="17"/>
  <c r="I73" i="17"/>
  <c r="I110" i="17"/>
  <c r="I111" i="17" s="1"/>
  <c r="I77" i="16"/>
  <c r="I78" i="16" s="1"/>
  <c r="K58" i="14"/>
  <c r="K26" i="15"/>
  <c r="I143" i="19" l="1"/>
  <c r="I147" i="19" s="1"/>
  <c r="I170" i="19" s="1"/>
  <c r="I143" i="20"/>
  <c r="I147" i="20" s="1"/>
  <c r="I170" i="20" s="1"/>
  <c r="I143" i="17"/>
  <c r="I107" i="17"/>
  <c r="I69" i="17"/>
  <c r="I71" i="17"/>
  <c r="I55" i="17"/>
  <c r="I72" i="17"/>
  <c r="I166" i="17"/>
  <c r="I70" i="17"/>
  <c r="I109" i="17"/>
  <c r="I113" i="17" s="1"/>
  <c r="I168" i="17" s="1"/>
  <c r="I67" i="17"/>
  <c r="I74" i="17"/>
  <c r="I68" i="17"/>
  <c r="I124" i="17"/>
  <c r="I127" i="17" s="1"/>
  <c r="I108" i="17"/>
  <c r="I54" i="17"/>
  <c r="I56" i="17" s="1"/>
  <c r="I100" i="17" s="1"/>
  <c r="I75" i="17" l="1"/>
  <c r="I101" i="17" s="1"/>
  <c r="I147" i="17"/>
  <c r="I170" i="17" s="1"/>
  <c r="I128" i="17"/>
  <c r="I129" i="17" s="1"/>
  <c r="I137" i="17" s="1"/>
  <c r="I139" i="17" s="1"/>
  <c r="I169" i="17" s="1"/>
  <c r="K28" i="15"/>
  <c r="K60" i="14"/>
  <c r="K64" i="14" s="1"/>
  <c r="K37" i="14"/>
  <c r="K63" i="14" s="1"/>
  <c r="K65" i="14" l="1"/>
  <c r="E9" i="12" l="1"/>
  <c r="E12" i="12" s="1"/>
  <c r="I84" i="19" s="1"/>
  <c r="E21" i="12" l="1"/>
  <c r="E23" i="12" l="1"/>
  <c r="E25" i="12" s="1"/>
  <c r="I85" i="19" l="1"/>
  <c r="I91" i="19" l="1"/>
  <c r="I102" i="19" s="1"/>
  <c r="I103" i="19" s="1"/>
  <c r="I167" i="19" s="1"/>
  <c r="I171" i="19" s="1"/>
  <c r="I153" i="19" s="1"/>
  <c r="I154" i="19" s="1"/>
  <c r="I173" i="19" s="1"/>
  <c r="H9" i="18" s="1"/>
  <c r="J9" i="18" s="1"/>
  <c r="I91" i="20"/>
  <c r="I102" i="20" s="1"/>
  <c r="I103" i="20" s="1"/>
  <c r="I91" i="17" l="1"/>
  <c r="I102" i="17" s="1"/>
  <c r="I103" i="17" s="1"/>
  <c r="I167" i="20"/>
  <c r="I171" i="20" s="1"/>
  <c r="I153" i="20" s="1"/>
  <c r="I158" i="19"/>
  <c r="I157" i="19"/>
  <c r="I156" i="19"/>
  <c r="I159" i="19" l="1"/>
  <c r="I172" i="19" s="1"/>
  <c r="I154" i="20"/>
  <c r="I173" i="20" s="1"/>
  <c r="H10" i="18" s="1"/>
  <c r="J10" i="18" s="1"/>
  <c r="I167" i="17"/>
  <c r="I158" i="20" l="1"/>
  <c r="I156" i="20"/>
  <c r="I157" i="20"/>
  <c r="I171" i="17"/>
  <c r="I153" i="17" s="1"/>
  <c r="I159" i="20" l="1"/>
  <c r="I172" i="20" s="1"/>
  <c r="I154" i="17"/>
  <c r="I173" i="17" l="1"/>
  <c r="H11" i="18" s="1"/>
  <c r="J11" i="18" s="1"/>
  <c r="B3" i="7" l="1"/>
  <c r="I156" i="17"/>
  <c r="I158" i="17"/>
  <c r="I157" i="17"/>
  <c r="I159" i="17" l="1"/>
  <c r="I172" i="17" s="1"/>
  <c r="J15"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tc={34D3EBE5-B2A3-45F5-B22A-13A935B513FD}</author>
  </authors>
  <commentList>
    <comment ref="E4" authorId="0" shapeId="0" xr:uid="{34D3EBE5-B2A3-45F5-B22A-13A935B513FD}">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Para a estimativa do custo de transporte terrestre, foram considerados exclusivamente os valores das linhas que possuem Brasília/DF como origem ou destino, conforme tabela de tarifas vigente. Aplicou-se o método estatístico da mediana, por ser mais representativo do valor central do conjunto e menos sensível a distorções provocadas por valores extremos. </t>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<sst xmlns="http://schemas.openxmlformats.org/spreadsheetml/2006/main" count="1121" uniqueCount="339">
  <si>
    <t>CUSTO ESTIMADO MENSAL E GLOBAL</t>
  </si>
  <si>
    <t>Planilha de Custo e Formação de Preços</t>
  </si>
  <si>
    <t>Grupo</t>
  </si>
  <si>
    <t xml:space="preserve">Item </t>
  </si>
  <si>
    <t>Descrição</t>
  </si>
  <si>
    <t>CBO</t>
  </si>
  <si>
    <t>Unidade</t>
  </si>
  <si>
    <t>Quantidade (60 meses)</t>
  </si>
  <si>
    <t>Valor Unitário</t>
  </si>
  <si>
    <t>Observações</t>
  </si>
  <si>
    <t>Valor Global (60 meses)</t>
  </si>
  <si>
    <t>Valor Passível de Lances?</t>
  </si>
  <si>
    <t>Psicólogo (Brasília - DF)</t>
  </si>
  <si>
    <t>serviço</t>
  </si>
  <si>
    <t>valor mensal</t>
  </si>
  <si>
    <t>Sim</t>
  </si>
  <si>
    <t>Psicólogo (Belo Horizonte - MG)</t>
  </si>
  <si>
    <t>2515-40</t>
  </si>
  <si>
    <t>Psicólogo (Vitória - ES)</t>
  </si>
  <si>
    <t>Diárias (repasse para Rio e São Paulo)</t>
  </si>
  <si>
    <t>N/A</t>
  </si>
  <si>
    <t>unidade</t>
  </si>
  <si>
    <t>sob demanda (repasse)</t>
  </si>
  <si>
    <t>Não</t>
  </si>
  <si>
    <t>Diárias (repasse - demais estados)</t>
  </si>
  <si>
    <t>Passagens Aérea (repasse)</t>
  </si>
  <si>
    <t>Valor total para 60 meses</t>
  </si>
  <si>
    <t>quantidade total de meses do contrato:</t>
  </si>
  <si>
    <t>* Os itens 4 a 6 serão fixos, não devendo ser propostos os valores fixados pela ANM.</t>
  </si>
  <si>
    <t>** itens 4 a 6 não deverão ser objeto de lances.</t>
  </si>
  <si>
    <t>MODELO DE PLANILHA DE CUSTOS E FORMAÇÃO DE PREÇOS</t>
  </si>
  <si>
    <r>
      <rPr>
        <b/>
        <sz val="10"/>
        <rFont val="Arial"/>
        <family val="2"/>
      </rPr>
      <t>Nº do Processo</t>
    </r>
    <r>
      <rPr>
        <sz val="10"/>
        <rFont val="Arial"/>
        <family val="2"/>
      </rPr>
      <t>:  48051.011052/2025-07</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</si>
  <si>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</si>
  <si>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</si>
  <si>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</si>
  <si>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</si>
  <si>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</si>
  <si>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XX/XX/2026</t>
  </si>
  <si>
    <t>B</t>
  </si>
  <si>
    <t>Município/UF:</t>
  </si>
  <si>
    <t>C</t>
  </si>
  <si>
    <t>Número e ano do Acordo, Convenção ou Dissídio Coletivo:</t>
  </si>
  <si>
    <t>DF000042/2025</t>
  </si>
  <si>
    <t>Para fins de futuros reajustes de salário e de auxílio alimentação</t>
  </si>
  <si>
    <t>D</t>
  </si>
  <si>
    <t>Número de meses de execução contratual:</t>
  </si>
  <si>
    <t>Identificação do Serviço</t>
  </si>
  <si>
    <t>Tipo de Serviço</t>
  </si>
  <si>
    <t>Unidade de Medida</t>
  </si>
  <si>
    <t>Quantidade total a contratar (em função da unidade de medida)</t>
  </si>
  <si>
    <t>Psicólogo - Nível II</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</si>
  <si>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</si>
  <si>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</si>
  <si>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</si>
  <si>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</si>
  <si>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</si>
  <si>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</si>
  <si>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</si>
  <si>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</si>
  <si>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</si>
  <si>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</si>
  <si>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</si>
  <si>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</si>
  <si>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Psicólogo</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</si>
  <si>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</si>
  <si>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</si>
  <si>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</si>
  <si>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</si>
  <si>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</si>
  <si>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</si>
  <si>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</si>
  <si>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</si>
  <si>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</si>
  <si>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</si>
  <si>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</si>
  <si>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</si>
  <si>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</si>
  <si>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</si>
  <si>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</si>
  <si>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</si>
  <si>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</si>
  <si>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</si>
  <si>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</si>
  <si>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</si>
  <si>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</si>
  <si>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</si>
  <si>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Adicional de Férias </t>
    </r>
    <r>
      <rPr>
        <i/>
        <sz val="8"/>
        <color rgb="FFFF0000"/>
        <rFont val="Arial"/>
        <family val="2"/>
      </rPr>
      <t>(1/3/12)</t>
    </r>
  </si>
  <si>
    <t>Adaptado, pois não há necessidade de ferista, conforme previsto no Termo de Referência.</t>
  </si>
  <si>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</si>
  <si>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</si>
  <si>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</si>
  <si>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</si>
  <si>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</si>
  <si>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</si>
  <si>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</si>
  <si>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</si>
  <si>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</si>
  <si>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</si>
  <si>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</si>
  <si>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</si>
  <si>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</si>
  <si>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</si>
  <si>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</si>
  <si>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</si>
  <si>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</si>
  <si>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</si>
  <si>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</si>
  <si>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</si>
  <si>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</si>
  <si>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</si>
  <si>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</si>
  <si>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</si>
  <si>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</si>
  <si>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</si>
  <si>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</si>
  <si>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</si>
  <si>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</si>
  <si>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</si>
  <si>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</si>
  <si>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</si>
  <si>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</si>
  <si>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</si>
  <si>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</si>
  <si>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</si>
  <si>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</si>
  <si>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</si>
  <si>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</si>
  <si>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</si>
  <si>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</si>
  <si>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</si>
  <si>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</si>
  <si>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</si>
  <si>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</si>
  <si>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</si>
  <si>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</si>
  <si>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</si>
  <si>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</si>
  <si>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</si>
  <si>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</si>
  <si>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</si>
  <si>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</si>
  <si>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</si>
  <si>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</si>
  <si>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</si>
  <si>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</si>
  <si>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</si>
  <si>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</si>
  <si>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</si>
  <si>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</si>
  <si>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</si>
  <si>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</si>
  <si>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</si>
  <si>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</si>
  <si>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</si>
  <si>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</si>
  <si>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</si>
  <si>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</si>
  <si>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</si>
  <si>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</si>
  <si>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</si>
  <si>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</si>
  <si>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</si>
  <si>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</si>
  <si>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</si>
  <si>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</si>
  <si>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Chachá (conforme exigido no Termo de Referência)</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</si>
  <si>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</si>
  <si>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</si>
  <si>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</si>
  <si>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</si>
  <si>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</si>
  <si>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</si>
  <si>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</si>
  <si>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</si>
  <si>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</si>
  <si>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</si>
  <si>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</si>
  <si>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</si>
  <si>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</si>
  <si>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</si>
  <si>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</si>
  <si>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</si>
  <si>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</si>
  <si>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</si>
  <si>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</si>
  <si>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</si>
  <si>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</si>
  <si>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</si>
  <si>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MG004474/2024</t>
  </si>
  <si>
    <t>Para fins de reajuste de salário e de auxílio alimentação</t>
  </si>
  <si>
    <t>Psicólogo - Nível I</t>
  </si>
  <si>
    <r>
      <t xml:space="preserve">Férias e Adicional de Férias </t>
    </r>
    <r>
      <rPr>
        <i/>
        <sz val="8"/>
        <color rgb="FFFF0000"/>
        <rFont val="Arial"/>
        <family val="2"/>
      </rPr>
      <t>(1/3/12)</t>
    </r>
  </si>
  <si>
    <t>ES000055/2025</t>
  </si>
  <si>
    <t>Para fins de ajuste de salário e de auxílio alimentação</t>
  </si>
  <si>
    <t>Vale Transporte - Brasília (DF) - Maior Tarifa Vigente "Entorno do DF" - pesquisa realizada em 15/12/2025</t>
  </si>
  <si>
    <t>Vale Transporte - Belo Horizonte (MG) - pesquisa realizada em 15/12/2025</t>
  </si>
  <si>
    <t>Vale Transporte - Vitória (ES) - pesquisa realizada em 15/12/2025</t>
  </si>
  <si>
    <t>Valor Unitário da Passagem</t>
  </si>
  <si>
    <t>Nº Vales por Dia</t>
  </si>
  <si>
    <t>Dias Efetivamente Trabalhados</t>
  </si>
  <si>
    <t>Percentual Desconto (22 dias=6% | 15 dias=3%)</t>
  </si>
  <si>
    <t>-Custo do Transporte</t>
  </si>
  <si>
    <t>-Desconto Funcionário</t>
  </si>
  <si>
    <t>Custo Efetivo do Vale Transporte</t>
  </si>
  <si>
    <t>Fonte: ANTT &lt;https://www.gov.br/antt/pt-br/assuntos/ultimas-noticias/tarifas-do-transporte-interestadual-semiurbano-de-passageiros-e-aprovacao-do-consorcio-interfederativo-dos-governos-de-go-df/calculo-tarifario-ride-df-res-78-25-1.pdf&gt;</t>
  </si>
  <si>
    <t>fonte: &lt;https://prefeitura.pbh.gov.br/sumob/onibus/tarifas-e-integracoes&gt;</t>
  </si>
  <si>
    <t>fonte: &lt;https://gvbus.org.br/tarifas/&gt;</t>
  </si>
  <si>
    <t>Auxílio-Refeição/Alimentação - Brasília (DF) - CCT n. DF000042/2025</t>
  </si>
  <si>
    <t>Auxílio-Refeição/Alimentação - Belo Horizonte (MG) - CCT n. MG004474/2024</t>
  </si>
  <si>
    <t>Auxílio-Refeição/Alimentação - Vitória (ES) - CCT n. ES000055/2025</t>
  </si>
  <si>
    <t>Valor do Vale Alimentação</t>
  </si>
  <si>
    <t>Percentual/Valor Desconto PAT/Cota-Parte Funcionário</t>
  </si>
  <si>
    <t>-Custo do Vale Alimentação</t>
  </si>
  <si>
    <t>Cesta básica</t>
  </si>
  <si>
    <t>Custo Efetivo do Auxílio-Refeição/Alimentação</t>
  </si>
  <si>
    <t>Fonte: CCT n. DF000042/2025</t>
  </si>
  <si>
    <t>Fonte: CCT n. MG004474/2024</t>
  </si>
  <si>
    <t>Fonte: CCT n. ES000055/2025</t>
  </si>
  <si>
    <t xml:space="preserve">                Declaro que foi realizada pesquisa mercadológica conforme dados abaixo:</t>
  </si>
  <si>
    <t>BSB Crachas</t>
  </si>
  <si>
    <t>Contato</t>
  </si>
  <si>
    <t>Fone</t>
  </si>
  <si>
    <t>61 39644722</t>
  </si>
  <si>
    <t>i9 personalizado</t>
  </si>
  <si>
    <t>41 997559809</t>
  </si>
  <si>
    <t>Loja do Crachá</t>
  </si>
  <si>
    <t>41 33368310</t>
  </si>
  <si>
    <t>Jet mídia</t>
  </si>
  <si>
    <t>11 52833322</t>
  </si>
  <si>
    <t>Curitiba Crachás</t>
  </si>
  <si>
    <t>41 3332 6052</t>
  </si>
  <si>
    <t>Item</t>
  </si>
  <si>
    <t>Crachá</t>
  </si>
  <si>
    <t>Unid.</t>
  </si>
  <si>
    <t>Quant.</t>
  </si>
  <si>
    <t>Órgãos/Licitações/Contratos/Fornecedores/Sites consultados</t>
  </si>
  <si>
    <t>Custo estimado</t>
  </si>
  <si>
    <t>Mediana</t>
  </si>
  <si>
    <t>Custo médio Total</t>
  </si>
  <si>
    <t>Valor Unit</t>
  </si>
  <si>
    <t>Crachá + Cordão (Conforme exigido no Termo de Referência)</t>
  </si>
  <si>
    <t>Pç</t>
  </si>
  <si>
    <t>Custo anual do uniforme, por empregado.</t>
  </si>
  <si>
    <r>
      <t xml:space="preserve">Custo Efetivo mensal do uniforme e seus complementos por empregado </t>
    </r>
    <r>
      <rPr>
        <b/>
        <i/>
        <sz val="10"/>
        <rFont val="Arial"/>
        <family val="2"/>
      </rPr>
      <t>(custo anual / 60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</si>
  <si>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</si>
  <si>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</si>
  <si>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Mensal</t>
  </si>
  <si>
    <t>60 meses</t>
  </si>
  <si>
    <t>Link de internet de titularidade da contratada, para conectar o relógio eletrônico de ponto facil</t>
  </si>
  <si>
    <t>Valor mensal por terceirizado - Equipamento depreciado em 60 meses, dividido pelo numero de terceirizados contratados</t>
  </si>
  <si>
    <t xml:space="preserve">                 Declaro que foi realizada pesquisa mercadológica conforme dados abaixo:</t>
  </si>
  <si>
    <t>Descrição dos Materiais de Consumo
(Quantidade Mensal)</t>
  </si>
  <si>
    <t>Custo médio Unit.</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</si>
  <si>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</si>
  <si>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</si>
  <si>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</si>
  <si>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</si>
  <si>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</si>
  <si>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</si>
  <si>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</si>
  <si>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</si>
  <si>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</si>
  <si>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</si>
  <si>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</si>
  <si>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</si>
  <si>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</si>
  <si>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</si>
  <si>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</si>
  <si>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</si>
  <si>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</si>
  <si>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</si>
  <si>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</si>
  <si>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</si>
  <si>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</si>
  <si>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</si>
  <si>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</si>
  <si>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</si>
  <si>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</si>
  <si>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</si>
  <si>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</si>
  <si>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</si>
  <si>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</si>
  <si>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</si>
  <si>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</si>
  <si>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</si>
  <si>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</si>
  <si>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</si>
  <si>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</si>
  <si>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</si>
  <si>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</si>
  <si>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</si>
  <si>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</si>
  <si>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</si>
  <si>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</si>
  <si>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</si>
  <si>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</si>
  <si>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</si>
  <si>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</si>
  <si>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</si>
  <si>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</si>
  <si>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</si>
  <si>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</si>
  <si>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</si>
  <si>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</si>
  <si>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</si>
  <si>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</si>
  <si>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</si>
  <si>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</si>
  <si>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</si>
  <si>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</si>
  <si>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</si>
  <si>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</si>
  <si>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</si>
  <si>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</si>
  <si>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</si>
  <si>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</si>
  <si>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</si>
  <si>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</si>
  <si>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</si>
  <si>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</si>
  <si>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</si>
  <si>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</si>
  <si>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</si>
  <si>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</si>
  <si>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</si>
  <si>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</si>
  <si>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</si>
  <si>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</si>
  <si>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</si>
  <si>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</si>
  <si>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</si>
  <si>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</si>
  <si>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</si>
  <si>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</si>
  <si>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Fornecedor: By Ponto Controle e Tecnologia</t>
  </si>
  <si>
    <t>Fornecedor: All Card - Identrificação Digital</t>
  </si>
  <si>
    <t>Fornecedor: Canal Tecnologia e Gestão</t>
  </si>
  <si>
    <t xml:space="preserve">Relógio Eletrônico de Ponto Facial </t>
  </si>
  <si>
    <t>Ponto Eletrônico Facial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</si>
</sst>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quot;R$&quot;\ #,##0.00"/>
  </numFmts>
  <fonts count="38" x14ac:knownFonts="1">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0"/>
      <color rgb="FFFF0000"/>
      <name val="Calibri"/>
      <family val="2"/>
    </font>
    <font>
      <i/>
      <sz val="12"/>
      <color rgb="FF444444"/>
      <name val="Arial"/>
      <family val="2"/>
    </font>
    <font>
      <sz val="10"/>
      <color theme="6"/>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8" tint="0.59999389629810485"/>
        <bgColor indexed="64"/>
      </patternFill>
    </fill>
    <fill>
      <patternFill patternType="solid">
        <fgColor theme="4" tint="0.7999816888943144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right style="hair">
        <color indexed="64"/>
      </right>
      <top style="hair">
        <color indexed="64"/>
      </top>
      <bottom style="double">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8"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493">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0" fontId="3" fillId="2" borderId="1" xfId="0" applyFont="1" applyFill="1" applyBorder="1" applyAlignment="1">
      <alignment horizontal="center"/>
    </xf>
    <xf numFmtId="10" fontId="0" fillId="0" borderId="1" xfId="0" applyNumberFormat="1" applyBorder="1"/>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applyAlignment="1">
      <alignment vertical="center"/>
    </xf>
    <xf numFmtId="2" fontId="11" fillId="4" borderId="1" xfId="0" applyNumberFormat="1" applyFont="1" applyFill="1" applyBorder="1"/>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0" fontId="3"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0" fontId="30" fillId="0" borderId="0" xfId="0" applyFont="1" applyAlignment="1">
      <alignment horizontal="justify" vertical="center" wrapText="1"/>
    </xf>
    <xf numFmtId="0" fontId="31" fillId="12" borderId="54" xfId="0" applyFont="1" applyFill="1" applyBorder="1" applyAlignment="1">
      <alignment horizontal="center" vertical="center" wrapText="1"/>
    </xf>
    <xf numFmtId="0" fontId="33" fillId="12" borderId="55" xfId="0" applyFont="1" applyFill="1" applyBorder="1" applyAlignment="1">
      <alignment horizontal="center" vertical="center" wrapText="1"/>
    </xf>
    <xf numFmtId="0" fontId="29" fillId="0" borderId="56" xfId="0" applyFont="1" applyBorder="1" applyAlignment="1">
      <alignment horizontal="center" vertical="center" wrapText="1"/>
    </xf>
    <xf numFmtId="10" fontId="29" fillId="0" borderId="57" xfId="0" applyNumberFormat="1" applyFont="1" applyBorder="1" applyAlignment="1">
      <alignment horizontal="center" vertical="center" wrapText="1"/>
    </xf>
    <xf numFmtId="0" fontId="33" fillId="13" borderId="56" xfId="0" applyFont="1" applyFill="1" applyBorder="1" applyAlignment="1">
      <alignment horizontal="center" vertical="center" wrapText="1"/>
    </xf>
    <xf numFmtId="10" fontId="33"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22"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2" fillId="0" borderId="35" xfId="0" applyFont="1" applyBorder="1" applyAlignment="1">
      <alignment horizontal="justify" vertical="center" wrapText="1"/>
    </xf>
    <xf numFmtId="0" fontId="22"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2" fillId="10" borderId="35" xfId="0" applyFont="1" applyFill="1" applyBorder="1" applyAlignment="1">
      <alignment horizontal="center" vertical="center"/>
    </xf>
    <xf numFmtId="0" fontId="22"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18" fillId="3" borderId="35" xfId="0" applyFont="1" applyFill="1" applyBorder="1" applyAlignment="1">
      <alignment horizontal="justify" vertical="center"/>
    </xf>
    <xf numFmtId="0" fontId="35" fillId="0" borderId="1" xfId="0" applyFont="1" applyBorder="1" applyAlignment="1">
      <alignment vertical="center" wrapText="1"/>
    </xf>
    <xf numFmtId="0" fontId="0" fillId="3" borderId="53" xfId="0" applyFill="1" applyBorder="1" applyAlignment="1">
      <alignment vertical="center" wrapText="1"/>
    </xf>
    <xf numFmtId="0" fontId="34"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2"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0" fontId="2" fillId="0" borderId="0" xfId="0" applyFont="1"/>
    <xf numFmtId="0" fontId="3" fillId="0" borderId="0" xfId="0" applyFont="1" applyAlignment="1">
      <alignment horizontal="center" vertical="center" wrapText="1"/>
    </xf>
    <xf numFmtId="166" fontId="0" fillId="0" borderId="0" xfId="0" applyNumberFormat="1"/>
    <xf numFmtId="49" fontId="0" fillId="0" borderId="0" xfId="0" applyNumberFormat="1" applyAlignment="1">
      <alignment horizontal="center"/>
    </xf>
    <xf numFmtId="166" fontId="0" fillId="0" borderId="0" xfId="0" applyNumberFormat="1" applyAlignment="1">
      <alignment horizontal="center"/>
    </xf>
    <xf numFmtId="166" fontId="12"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43" fontId="0" fillId="0" borderId="0" xfId="0" applyNumberFormat="1"/>
    <xf numFmtId="164" fontId="0" fillId="0" borderId="0" xfId="0" applyNumberFormat="1"/>
    <xf numFmtId="0" fontId="0" fillId="0" borderId="0" xfId="0" applyAlignment="1">
      <alignment wrapText="1"/>
    </xf>
    <xf numFmtId="10" fontId="6" fillId="0" borderId="0" xfId="2" applyNumberFormat="1" applyFont="1" applyAlignment="1">
      <alignment wrapText="1"/>
    </xf>
    <xf numFmtId="2" fontId="0" fillId="0" borderId="0" xfId="0" applyNumberFormat="1" applyAlignment="1">
      <alignment wrapText="1"/>
    </xf>
    <xf numFmtId="164" fontId="2" fillId="0" borderId="0" xfId="1" applyAlignment="1">
      <alignment wrapText="1"/>
    </xf>
    <xf numFmtId="0" fontId="3" fillId="3" borderId="0" xfId="0" applyFont="1" applyFill="1"/>
    <xf numFmtId="14" fontId="0" fillId="0" borderId="1" xfId="0" applyNumberFormat="1" applyBorder="1" applyAlignment="1">
      <alignment horizontal="center"/>
    </xf>
    <xf numFmtId="0" fontId="2" fillId="3" borderId="1" xfId="0" applyFont="1" applyFill="1" applyBorder="1" applyAlignment="1">
      <alignment horizontal="center" vertical="center" wrapText="1"/>
    </xf>
    <xf numFmtId="0" fontId="0" fillId="3" borderId="1" xfId="0" applyFill="1" applyBorder="1" applyAlignment="1">
      <alignment horizontal="center"/>
    </xf>
    <xf numFmtId="166" fontId="2" fillId="3" borderId="1" xfId="1" applyNumberFormat="1" applyFill="1" applyBorder="1" applyAlignment="1">
      <alignment horizontal="center"/>
    </xf>
    <xf numFmtId="14" fontId="0" fillId="3" borderId="1" xfId="0" applyNumberFormat="1" applyFill="1" applyBorder="1" applyAlignment="1">
      <alignment horizontal="center"/>
    </xf>
    <xf numFmtId="44" fontId="0" fillId="0" borderId="1" xfId="0" applyNumberFormat="1" applyBorder="1"/>
    <xf numFmtId="44" fontId="3" fillId="4" borderId="1" xfId="0" applyNumberFormat="1" applyFont="1" applyFill="1" applyBorder="1"/>
    <xf numFmtId="44" fontId="0" fillId="0" borderId="1" xfId="0" applyNumberFormat="1" applyBorder="1" applyAlignment="1">
      <alignment vertical="center"/>
    </xf>
    <xf numFmtId="44" fontId="0" fillId="0" borderId="1" xfId="0" applyNumberFormat="1" applyBorder="1" applyAlignment="1">
      <alignment horizontal="right"/>
    </xf>
    <xf numFmtId="44" fontId="0" fillId="0" borderId="1" xfId="0" applyNumberFormat="1" applyBorder="1" applyAlignment="1">
      <alignment horizontal="right" vertical="center"/>
    </xf>
    <xf numFmtId="44" fontId="11" fillId="4" borderId="1" xfId="0" applyNumberFormat="1" applyFont="1" applyFill="1" applyBorder="1"/>
    <xf numFmtId="166" fontId="0" fillId="0" borderId="1" xfId="0" applyNumberFormat="1" applyBorder="1"/>
    <xf numFmtId="166" fontId="11" fillId="4" borderId="1" xfId="0" applyNumberFormat="1" applyFont="1" applyFill="1" applyBorder="1"/>
    <xf numFmtId="44" fontId="2" fillId="0" borderId="1" xfId="0" applyNumberFormat="1" applyFont="1" applyBorder="1"/>
    <xf numFmtId="44" fontId="0" fillId="0" borderId="1" xfId="0" applyNumberFormat="1" applyBorder="1" applyAlignment="1">
      <alignment horizontal="center"/>
    </xf>
    <xf numFmtId="166" fontId="2" fillId="0" borderId="1" xfId="0" applyNumberFormat="1" applyFont="1" applyBorder="1"/>
    <xf numFmtId="166" fontId="3" fillId="0" borderId="1" xfId="0" applyNumberFormat="1" applyFont="1" applyBorder="1"/>
    <xf numFmtId="44" fontId="2" fillId="0" borderId="1" xfId="1" applyNumberFormat="1" applyFill="1" applyBorder="1" applyAlignment="1">
      <alignment horizontal="center"/>
    </xf>
    <xf numFmtId="44" fontId="3" fillId="0" borderId="1" xfId="0" applyNumberFormat="1" applyFont="1" applyBorder="1"/>
    <xf numFmtId="2" fontId="0" fillId="0" borderId="4" xfId="0" applyNumberFormat="1" applyBorder="1" applyAlignment="1">
      <alignment horizontal="center" vertical="center"/>
    </xf>
    <xf numFmtId="0" fontId="0" fillId="0" borderId="4" xfId="0" applyBorder="1" applyAlignment="1">
      <alignment horizontal="center" vertical="center"/>
    </xf>
    <xf numFmtId="9" fontId="0" fillId="0" borderId="4" xfId="0" applyNumberFormat="1" applyBorder="1" applyAlignment="1">
      <alignment horizontal="center" vertical="center"/>
    </xf>
    <xf numFmtId="0" fontId="4" fillId="0" borderId="0" xfId="0" applyFont="1" applyAlignment="1">
      <alignment horizontal="left"/>
    </xf>
    <xf numFmtId="10" fontId="0" fillId="0" borderId="4" xfId="0" applyNumberFormat="1" applyBorder="1" applyAlignment="1">
      <alignment horizontal="center" vertical="center"/>
    </xf>
    <xf numFmtId="2" fontId="0" fillId="0" borderId="4" xfId="0" applyNumberFormat="1" applyBorder="1"/>
    <xf numFmtId="1" fontId="7" fillId="0" borderId="35" xfId="0" applyNumberFormat="1" applyFont="1" applyBorder="1" applyAlignment="1">
      <alignment horizontal="center" vertical="center" wrapText="1"/>
    </xf>
    <xf numFmtId="0" fontId="0" fillId="0" borderId="0" xfId="0" applyAlignment="1">
      <alignment vertical="center"/>
    </xf>
    <xf numFmtId="0" fontId="3" fillId="7" borderId="62" xfId="0" applyFont="1" applyFill="1" applyBorder="1" applyAlignment="1">
      <alignment horizontal="center" vertical="center"/>
    </xf>
    <xf numFmtId="0" fontId="3" fillId="7" borderId="63" xfId="0" applyFont="1" applyFill="1" applyBorder="1" applyAlignment="1">
      <alignment horizontal="center" vertical="center"/>
    </xf>
    <xf numFmtId="0" fontId="3" fillId="11" borderId="63" xfId="0" applyFont="1" applyFill="1" applyBorder="1" applyAlignment="1">
      <alignment horizontal="center" vertical="center" wrapText="1"/>
    </xf>
    <xf numFmtId="0" fontId="3" fillId="14" borderId="63" xfId="0" applyFont="1" applyFill="1" applyBorder="1" applyAlignment="1">
      <alignment horizontal="center" vertical="center"/>
    </xf>
    <xf numFmtId="0" fontId="3" fillId="7" borderId="64" xfId="0" applyFont="1" applyFill="1" applyBorder="1" applyAlignment="1">
      <alignment horizontal="center" vertical="center" wrapText="1"/>
    </xf>
    <xf numFmtId="0" fontId="0" fillId="0" borderId="63" xfId="0" applyBorder="1" applyAlignment="1">
      <alignment horizontal="center"/>
    </xf>
    <xf numFmtId="0" fontId="0" fillId="0" borderId="63" xfId="0" applyBorder="1"/>
    <xf numFmtId="164" fontId="2" fillId="0" borderId="63" xfId="1" applyBorder="1" applyAlignment="1">
      <alignment horizontal="center"/>
    </xf>
    <xf numFmtId="164" fontId="37" fillId="0" borderId="63" xfId="1" applyFont="1" applyBorder="1" applyAlignment="1">
      <alignment horizontal="center"/>
    </xf>
    <xf numFmtId="0" fontId="37" fillId="0" borderId="64" xfId="0" applyFont="1" applyBorder="1" applyAlignment="1">
      <alignment horizontal="center" wrapText="1"/>
    </xf>
    <xf numFmtId="164" fontId="2" fillId="0" borderId="63" xfId="1" applyFill="1" applyBorder="1" applyAlignment="1">
      <alignment horizontal="center"/>
    </xf>
    <xf numFmtId="164" fontId="6" fillId="0" borderId="63" xfId="1" applyFont="1" applyBorder="1" applyAlignment="1">
      <alignment horizontal="center"/>
    </xf>
    <xf numFmtId="43" fontId="6" fillId="0" borderId="64" xfId="0" applyNumberFormat="1" applyFont="1" applyBorder="1" applyAlignment="1">
      <alignment horizontal="center" wrapText="1"/>
    </xf>
    <xf numFmtId="0" fontId="6" fillId="0" borderId="64" xfId="0" applyFont="1" applyBorder="1" applyAlignment="1">
      <alignment horizontal="center" wrapText="1"/>
    </xf>
    <xf numFmtId="0" fontId="0" fillId="0" borderId="67" xfId="0" applyBorder="1" applyAlignment="1">
      <alignment horizontal="center" wrapText="1"/>
    </xf>
    <xf numFmtId="0" fontId="3" fillId="7" borderId="63" xfId="0" applyFont="1" applyFill="1" applyBorder="1" applyAlignment="1">
      <alignment horizontal="center" vertical="center" wrapText="1"/>
    </xf>
    <xf numFmtId="43" fontId="3" fillId="0" borderId="0" xfId="0" applyNumberFormat="1" applyFont="1" applyAlignment="1">
      <alignment horizontal="center" vertical="center"/>
    </xf>
    <xf numFmtId="164" fontId="3" fillId="0" borderId="66" xfId="1" applyFont="1" applyBorder="1" applyAlignment="1">
      <alignment horizontal="center"/>
    </xf>
    <xf numFmtId="44" fontId="3" fillId="0" borderId="35" xfId="0" applyNumberFormat="1" applyFont="1" applyBorder="1" applyAlignment="1">
      <alignment horizontal="center"/>
    </xf>
    <xf numFmtId="44" fontId="3" fillId="0" borderId="3" xfId="0" applyNumberFormat="1" applyFont="1" applyBorder="1" applyAlignment="1">
      <alignment horizontal="center"/>
    </xf>
    <xf numFmtId="0" fontId="0" fillId="0" borderId="1" xfId="0" applyBorder="1" applyAlignment="1">
      <alignment vertical="center"/>
    </xf>
    <xf numFmtId="44" fontId="3" fillId="0" borderId="4" xfId="0" applyNumberFormat="1" applyFont="1" applyBorder="1"/>
    <xf numFmtId="44" fontId="3" fillId="0" borderId="4" xfId="0" applyNumberFormat="1" applyFont="1" applyBorder="1" applyAlignment="1">
      <alignment horizontal="center"/>
    </xf>
    <xf numFmtId="0" fontId="0" fillId="0" borderId="21" xfId="0" applyBorder="1" applyAlignment="1">
      <alignment horizontal="left" vertical="center"/>
    </xf>
    <xf numFmtId="0" fontId="0" fillId="0" borderId="1" xfId="0" applyBorder="1" applyAlignment="1">
      <alignment horizontal="left"/>
    </xf>
    <xf numFmtId="0" fontId="3" fillId="0" borderId="0" xfId="0" applyFont="1" applyAlignment="1">
      <alignment horizontal="center" vertical="center"/>
    </xf>
    <xf numFmtId="0" fontId="0" fillId="0" borderId="62" xfId="0" applyBorder="1" applyAlignment="1">
      <alignment horizontal="center" vertical="center"/>
    </xf>
    <xf numFmtId="0" fontId="0" fillId="0" borderId="65" xfId="0" applyBorder="1" applyAlignment="1">
      <alignment horizontal="center" vertical="center"/>
    </xf>
    <xf numFmtId="0" fontId="3" fillId="0" borderId="68" xfId="0" applyFont="1" applyBorder="1" applyAlignment="1">
      <alignment horizontal="right"/>
    </xf>
    <xf numFmtId="0" fontId="3" fillId="0" borderId="69" xfId="0" applyFont="1" applyBorder="1" applyAlignment="1">
      <alignment horizontal="right"/>
    </xf>
    <xf numFmtId="0" fontId="3" fillId="0" borderId="70" xfId="0" applyFont="1" applyBorder="1" applyAlignment="1">
      <alignment horizontal="right"/>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0" fontId="3" fillId="4" borderId="62" xfId="0" applyFont="1" applyFill="1" applyBorder="1" applyAlignment="1">
      <alignment horizontal="center"/>
    </xf>
    <xf numFmtId="0" fontId="3" fillId="4" borderId="63" xfId="0" applyFont="1" applyFill="1" applyBorder="1" applyAlignment="1">
      <alignment horizontal="center"/>
    </xf>
    <xf numFmtId="0" fontId="3" fillId="4" borderId="64" xfId="0" applyFont="1" applyFill="1" applyBorder="1" applyAlignment="1">
      <alignment horizontal="center"/>
    </xf>
    <xf numFmtId="0" fontId="2" fillId="0" borderId="1" xfId="0" applyFont="1" applyBorder="1" applyAlignment="1">
      <alignment horizontal="left"/>
    </xf>
    <xf numFmtId="0" fontId="3" fillId="4" borderId="1" xfId="0" applyFont="1" applyFill="1" applyBorder="1" applyAlignment="1">
      <alignment horizontal="center"/>
    </xf>
    <xf numFmtId="0" fontId="3" fillId="0" borderId="1" xfId="0" applyFont="1" applyBorder="1" applyAlignment="1">
      <alignment horizont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3" borderId="1" xfId="0" applyFill="1" applyBorder="1" applyAlignment="1">
      <alignment horizontal="left" vertical="center"/>
    </xf>
    <xf numFmtId="0" fontId="2" fillId="0" borderId="1" xfId="0" applyFont="1" applyBorder="1" applyAlignment="1">
      <alignment horizontal="left" vertical="center"/>
    </xf>
    <xf numFmtId="0" fontId="3" fillId="5" borderId="1" xfId="0" applyFont="1" applyFill="1" applyBorder="1" applyAlignment="1">
      <alignment horizont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4" fillId="0" borderId="20" xfId="0" applyFont="1" applyBorder="1" applyAlignment="1">
      <alignment horizontal="center"/>
    </xf>
    <xf numFmtId="0" fontId="24" fillId="0" borderId="11" xfId="0" applyFont="1" applyBorder="1" applyAlignment="1">
      <alignment horizontal="center"/>
    </xf>
    <xf numFmtId="0" fontId="24" fillId="0" borderId="21" xfId="0" applyFont="1" applyBorder="1" applyAlignment="1">
      <alignment horizontal="center"/>
    </xf>
    <xf numFmtId="0" fontId="0" fillId="0" borderId="1" xfId="0" applyBorder="1" applyAlignment="1">
      <alignment horizontal="left" vertical="center" wrapText="1"/>
    </xf>
    <xf numFmtId="0" fontId="11" fillId="4" borderId="1" xfId="0" applyFont="1" applyFill="1" applyBorder="1" applyAlignment="1">
      <alignment horizontal="center"/>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21" xfId="0" applyFont="1" applyFill="1" applyBorder="1" applyAlignment="1">
      <alignment horizontal="center" vertical="center"/>
    </xf>
    <xf numFmtId="0" fontId="0" fillId="0" borderId="1" xfId="0" applyBorder="1"/>
    <xf numFmtId="0" fontId="0" fillId="0" borderId="1" xfId="0" applyBorder="1" applyAlignment="1">
      <alignment horizontal="left" vertical="center"/>
    </xf>
    <xf numFmtId="0" fontId="0" fillId="0" borderId="1" xfId="0" applyBorder="1" applyAlignment="1">
      <alignment horizontal="left" wrapText="1"/>
    </xf>
    <xf numFmtId="0" fontId="17" fillId="0" borderId="1" xfId="0" applyFont="1" applyBorder="1" applyAlignment="1">
      <alignment horizontal="left"/>
    </xf>
    <xf numFmtId="0" fontId="3" fillId="0" borderId="20" xfId="0" applyFont="1" applyBorder="1" applyAlignment="1">
      <alignment horizontal="center"/>
    </xf>
    <xf numFmtId="0" fontId="3" fillId="0" borderId="11" xfId="0" applyFont="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3" fillId="0" borderId="1" xfId="0" applyFont="1" applyBorder="1" applyAlignment="1">
      <alignment horizontal="left"/>
    </xf>
    <xf numFmtId="0" fontId="4" fillId="0" borderId="48" xfId="0" applyFont="1" applyBorder="1" applyAlignment="1">
      <alignment horizontal="right" vertical="center" wrapText="1"/>
    </xf>
    <xf numFmtId="0" fontId="4" fillId="0" borderId="48" xfId="0" applyFont="1" applyBorder="1" applyAlignment="1">
      <alignment horizontal="right"/>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3" fillId="0" borderId="18" xfId="0" applyFont="1" applyBorder="1" applyAlignment="1">
      <alignment horizontal="center" vertical="center"/>
    </xf>
    <xf numFmtId="0" fontId="3" fillId="0" borderId="16" xfId="0" applyFont="1" applyBorder="1" applyAlignment="1">
      <alignment horizontal="center" vertical="center"/>
    </xf>
    <xf numFmtId="0" fontId="3" fillId="0" borderId="13" xfId="0" applyFont="1" applyBorder="1" applyAlignment="1">
      <alignment horizontal="center" vertical="center"/>
    </xf>
    <xf numFmtId="0" fontId="4" fillId="0" borderId="48" xfId="0" applyFont="1" applyBorder="1" applyAlignment="1">
      <alignment horizontal="right" vertical="center"/>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35" xfId="0" applyFont="1" applyFill="1" applyBorder="1" applyAlignment="1">
      <alignment horizontal="left" vertical="center" wrapText="1"/>
    </xf>
    <xf numFmtId="0" fontId="13" fillId="6" borderId="3"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wrapText="1"/>
    </xf>
    <xf numFmtId="0" fontId="13" fillId="6" borderId="1" xfId="0" applyFont="1" applyFill="1" applyBorder="1" applyAlignment="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3" fillId="0" borderId="4" xfId="0" applyFont="1" applyBorder="1" applyAlignment="1">
      <alignment horizontal="left" vertical="center"/>
    </xf>
    <xf numFmtId="0" fontId="14" fillId="0" borderId="1" xfId="3" applyBorder="1" applyAlignment="1" applyProtection="1">
      <alignment horizontal="left" vertical="center" wrapText="1"/>
    </xf>
    <xf numFmtId="0" fontId="14" fillId="6" borderId="1" xfId="3" applyFill="1" applyBorder="1" applyAlignment="1" applyProtection="1">
      <alignment horizontal="left" vertical="center" wrapText="1"/>
    </xf>
    <xf numFmtId="0" fontId="13" fillId="6" borderId="2"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5" fillId="0" borderId="1" xfId="3" applyFont="1" applyBorder="1" applyAlignment="1" applyProtection="1">
      <alignment horizontal="left" vertical="center" wrapText="1"/>
    </xf>
    <xf numFmtId="0" fontId="13" fillId="7" borderId="1" xfId="0" applyFont="1" applyFill="1" applyBorder="1" applyAlignment="1">
      <alignment horizontal="left" vertical="center"/>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3" fillId="0" borderId="7" xfId="0" applyFont="1" applyBorder="1" applyAlignment="1">
      <alignment horizontal="left"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0" xfId="0"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44" fontId="3" fillId="15" borderId="23" xfId="0" applyNumberFormat="1" applyFont="1" applyFill="1" applyBorder="1" applyAlignment="1">
      <alignment horizontal="center"/>
    </xf>
    <xf numFmtId="44" fontId="3" fillId="15" borderId="73" xfId="0" applyNumberFormat="1" applyFont="1" applyFill="1" applyBorder="1" applyAlignment="1">
      <alignment horizontal="center"/>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0" fillId="0" borderId="5" xfId="0" applyBorder="1" applyAlignment="1">
      <alignment horizontal="left" vertical="center"/>
    </xf>
    <xf numFmtId="0" fontId="0" fillId="0" borderId="22" xfId="0" applyBorder="1" applyAlignment="1">
      <alignment horizontal="center" vertical="center"/>
    </xf>
    <xf numFmtId="0" fontId="0" fillId="0" borderId="11" xfId="0" applyBorder="1" applyAlignment="1">
      <alignment horizontal="center" vertical="center"/>
    </xf>
    <xf numFmtId="0" fontId="0" fillId="0" borderId="71" xfId="0" applyBorder="1" applyAlignment="1">
      <alignment horizontal="center" vertical="center"/>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1" xfId="0" applyFont="1" applyFill="1" applyBorder="1" applyAlignment="1">
      <alignment horizontal="center" vertical="center"/>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13" fillId="6" borderId="5" xfId="0" applyFont="1" applyFill="1" applyBorder="1" applyAlignment="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5" xfId="0" applyFont="1" applyBorder="1" applyAlignment="1">
      <alignment horizontal="left"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3" fillId="6" borderId="36" xfId="0" applyFont="1" applyFill="1" applyBorder="1" applyAlignment="1">
      <alignment horizontal="center" vertic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2" fillId="6" borderId="35" xfId="0" applyFont="1" applyFill="1" applyBorder="1" applyAlignment="1">
      <alignment horizont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14" fillId="0" borderId="1" xfId="3" applyBorder="1" applyAlignment="1" applyProtection="1">
      <alignment horizontal="left" vertical="center"/>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0" xfId="0" applyBorder="1" applyAlignment="1">
      <alignment horizontal="left" wrapText="1"/>
    </xf>
    <xf numFmtId="0" fontId="0" fillId="0" borderId="11" xfId="0" applyBorder="1" applyAlignment="1">
      <alignment horizontal="left" wrapText="1"/>
    </xf>
    <xf numFmtId="0" fontId="0" fillId="0" borderId="21" xfId="0" applyBorder="1" applyAlignment="1">
      <alignment horizontal="left" wrapText="1"/>
    </xf>
    <xf numFmtId="0" fontId="0" fillId="0" borderId="0" xfId="0" applyAlignment="1">
      <alignment horizontal="left" wrapText="1"/>
    </xf>
    <xf numFmtId="0" fontId="3" fillId="0" borderId="0" xfId="0" quotePrefix="1" applyFont="1" applyAlignment="1">
      <alignment horizontal="left" vertical="center"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3" fillId="0" borderId="1" xfId="0" applyFont="1" applyBorder="1" applyAlignment="1">
      <alignment horizontal="left" wrapText="1"/>
    </xf>
    <xf numFmtId="10" fontId="33" fillId="13" borderId="58" xfId="0" applyNumberFormat="1" applyFont="1" applyFill="1" applyBorder="1" applyAlignment="1">
      <alignment horizontal="center" vertical="center" wrapText="1"/>
    </xf>
    <xf numFmtId="10" fontId="33" fillId="13" borderId="55" xfId="0" applyNumberFormat="1" applyFont="1" applyFill="1" applyBorder="1" applyAlignment="1">
      <alignment horizontal="center" vertical="center" wrapText="1"/>
    </xf>
    <xf numFmtId="0" fontId="36"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15" borderId="5" xfId="0" applyFill="1" applyBorder="1" applyAlignment="1">
      <alignment horizontal="left" vertical="center"/>
    </xf>
    <xf numFmtId="0" fontId="0" fillId="15" borderId="1" xfId="0" applyFill="1" applyBorder="1" applyAlignment="1">
      <alignment horizontal="left" vertical="center"/>
    </xf>
    <xf numFmtId="0" fontId="0" fillId="15" borderId="1" xfId="0" applyFill="1" applyBorder="1" applyAlignment="1">
      <alignment vertical="center"/>
    </xf>
    <xf numFmtId="44" fontId="3" fillId="15" borderId="4" xfId="0" applyNumberFormat="1" applyFont="1" applyFill="1" applyBorder="1"/>
    <xf numFmtId="0" fontId="0" fillId="0" borderId="72" xfId="0" applyBorder="1" applyAlignment="1">
      <alignment horizontal="center" wrapText="1"/>
    </xf>
    <xf numFmtId="0" fontId="0" fillId="0" borderId="15" xfId="0" applyBorder="1" applyAlignment="1">
      <alignment horizontal="center" wrapText="1"/>
    </xf>
    <xf numFmtId="0" fontId="0" fillId="0" borderId="24" xfId="0" applyBorder="1" applyAlignment="1">
      <alignment horizontal="center" wrapText="1"/>
    </xf>
    <xf numFmtId="0" fontId="0" fillId="0" borderId="22" xfId="0" applyBorder="1" applyAlignment="1">
      <alignment horizontal="left" vertical="center"/>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66675</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20</xdr:row>
      <xdr:rowOff>104775</xdr:rowOff>
    </xdr:from>
    <xdr:to>
      <xdr:col>1</xdr:col>
      <xdr:colOff>1962150</xdr:colOff>
      <xdr:row>21</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20</xdr:row>
      <xdr:rowOff>114300</xdr:rowOff>
    </xdr:from>
    <xdr:to>
      <xdr:col>1</xdr:col>
      <xdr:colOff>3000374</xdr:colOff>
      <xdr:row>21</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19</xdr:row>
      <xdr:rowOff>50131</xdr:rowOff>
    </xdr:from>
    <xdr:to>
      <xdr:col>1</xdr:col>
      <xdr:colOff>2971800</xdr:colOff>
      <xdr:row>20</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19</xdr:row>
      <xdr:rowOff>57150</xdr:rowOff>
    </xdr:from>
    <xdr:to>
      <xdr:col>1</xdr:col>
      <xdr:colOff>361950</xdr:colOff>
      <xdr:row>20</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20</xdr:row>
      <xdr:rowOff>133350</xdr:rowOff>
    </xdr:from>
    <xdr:to>
      <xdr:col>1</xdr:col>
      <xdr:colOff>523875</xdr:colOff>
      <xdr:row>20</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20</xdr:row>
      <xdr:rowOff>133850</xdr:rowOff>
    </xdr:from>
    <xdr:to>
      <xdr:col>1</xdr:col>
      <xdr:colOff>2514600</xdr:colOff>
      <xdr:row>21</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21</xdr:row>
      <xdr:rowOff>58153</xdr:rowOff>
    </xdr:from>
    <xdr:to>
      <xdr:col>1</xdr:col>
      <xdr:colOff>1966161</xdr:colOff>
      <xdr:row>22</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21</xdr:row>
      <xdr:rowOff>107282</xdr:rowOff>
    </xdr:from>
    <xdr:to>
      <xdr:col>1</xdr:col>
      <xdr:colOff>429628</xdr:colOff>
      <xdr:row>22</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20</xdr:row>
      <xdr:rowOff>250658</xdr:rowOff>
    </xdr:from>
    <xdr:to>
      <xdr:col>3</xdr:col>
      <xdr:colOff>280736</xdr:colOff>
      <xdr:row>20</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20</xdr:row>
      <xdr:rowOff>104775</xdr:rowOff>
    </xdr:from>
    <xdr:to>
      <xdr:col>1</xdr:col>
      <xdr:colOff>1962150</xdr:colOff>
      <xdr:row>21</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20</xdr:row>
      <xdr:rowOff>114300</xdr:rowOff>
    </xdr:from>
    <xdr:to>
      <xdr:col>1</xdr:col>
      <xdr:colOff>3000374</xdr:colOff>
      <xdr:row>21</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19</xdr:row>
      <xdr:rowOff>50131</xdr:rowOff>
    </xdr:from>
    <xdr:to>
      <xdr:col>1</xdr:col>
      <xdr:colOff>2971800</xdr:colOff>
      <xdr:row>20</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19</xdr:row>
      <xdr:rowOff>57150</xdr:rowOff>
    </xdr:from>
    <xdr:to>
      <xdr:col>1</xdr:col>
      <xdr:colOff>361950</xdr:colOff>
      <xdr:row>20</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20</xdr:row>
      <xdr:rowOff>133350</xdr:rowOff>
    </xdr:from>
    <xdr:to>
      <xdr:col>1</xdr:col>
      <xdr:colOff>523875</xdr:colOff>
      <xdr:row>20</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20</xdr:row>
      <xdr:rowOff>133850</xdr:rowOff>
    </xdr:from>
    <xdr:to>
      <xdr:col>1</xdr:col>
      <xdr:colOff>2514600</xdr:colOff>
      <xdr:row>21</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21</xdr:row>
      <xdr:rowOff>58153</xdr:rowOff>
    </xdr:from>
    <xdr:to>
      <xdr:col>1</xdr:col>
      <xdr:colOff>1966161</xdr:colOff>
      <xdr:row>22</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21</xdr:row>
      <xdr:rowOff>107282</xdr:rowOff>
    </xdr:from>
    <xdr:to>
      <xdr:col>1</xdr:col>
      <xdr:colOff>429628</xdr:colOff>
      <xdr:row>22</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20</xdr:row>
      <xdr:rowOff>250658</xdr:rowOff>
    </xdr:from>
    <xdr:to>
      <xdr:col>3</xdr:col>
      <xdr:colOff>280736</xdr:colOff>
      <xdr:row>20</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66675</xdr:colOff>
      <xdr:row>0</xdr:row>
      <xdr:rowOff>47625</xdr:rowOff>
    </xdr:from>
    <xdr:to>
      <xdr:col>12</xdr:col>
      <xdr:colOff>352425</xdr:colOff>
      <xdr:row>12</xdr:row>
      <xdr:rowOff>9525</xdr:rowOff>
    </xdr:to>
    <xdr:sp macro="" textlink="">
      <xdr:nvSpPr>
        <xdr:cNvPr id="2" name="Chave Direita 1">
          <a:extLst>
            <a:ext uri="{FF2B5EF4-FFF2-40B4-BE49-F238E27FC236}">
              <a16:creationId xmlns:a16="http://schemas.microsoft.com/office/drawing/2014/main" id="{931FA8CF-6349-92B0-F402-CD123D9A5933}"/>
            </a:ext>
          </a:extLst>
        </xdr:cNvPr>
        <xdr:cNvSpPr/>
      </xdr:nvSpPr>
      <xdr:spPr>
        <a:xfrm>
          <a:off x="10467975" y="47625"/>
          <a:ext cx="285750" cy="1962150"/>
        </a:xfrm>
        <a:prstGeom prst="rightBrace">
          <a:avLst/>
        </a:prstGeom>
        <a:ln w="28575">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pt-BR" sz="1100"/>
        </a:p>
      </xdr:txBody>
    </xdr:sp>
    <xdr:clientData/>
  </xdr:twoCellAnchor>
  <xdr:twoCellAnchor>
    <xdr:from>
      <xdr:col>13</xdr:col>
      <xdr:colOff>47624</xdr:colOff>
      <xdr:row>1</xdr:row>
      <xdr:rowOff>28575</xdr:rowOff>
    </xdr:from>
    <xdr:to>
      <xdr:col>17</xdr:col>
      <xdr:colOff>209549</xdr:colOff>
      <xdr:row>9</xdr:row>
      <xdr:rowOff>161924</xdr:rowOff>
    </xdr:to>
    <xdr:sp macro="" textlink="">
      <xdr:nvSpPr>
        <xdr:cNvPr id="3" name="Balão de Pensamento: Nuvem 2">
          <a:extLst>
            <a:ext uri="{FF2B5EF4-FFF2-40B4-BE49-F238E27FC236}">
              <a16:creationId xmlns:a16="http://schemas.microsoft.com/office/drawing/2014/main" id="{FFAA989D-61C0-1877-EF12-4A2D8E59110F}"/>
            </a:ext>
          </a:extLst>
        </xdr:cNvPr>
        <xdr:cNvSpPr/>
      </xdr:nvSpPr>
      <xdr:spPr>
        <a:xfrm>
          <a:off x="11477624" y="200025"/>
          <a:ext cx="2600325" cy="1447799"/>
        </a:xfrm>
        <a:prstGeom prst="cloudCallout">
          <a:avLst>
            <a:gd name="adj1" fmla="val -73207"/>
            <a:gd name="adj2" fmla="val 5790"/>
          </a:avLst>
        </a:prstGeom>
      </xdr:spPr>
      <xdr:style>
        <a:lnRef idx="2">
          <a:schemeClr val="accent5">
            <a:shade val="15000"/>
          </a:schemeClr>
        </a:lnRef>
        <a:fillRef idx="1">
          <a:schemeClr val="accent5"/>
        </a:fillRef>
        <a:effectRef idx="0">
          <a:schemeClr val="accent5"/>
        </a:effectRef>
        <a:fontRef idx="minor">
          <a:schemeClr val="lt1"/>
        </a:fontRef>
      </xdr:style>
      <xdr:txBody>
        <a:bodyPr vertOverflow="clip" horzOverflow="clip" rtlCol="0" anchor="ctr"/>
        <a:lstStyle/>
        <a:p>
          <a:pPr algn="ctr"/>
          <a:r>
            <a:rPr lang="pt-BR" sz="1200"/>
            <a:t>Os</a:t>
          </a:r>
          <a:r>
            <a:rPr lang="pt-BR" sz="1200" baseline="0"/>
            <a:t> comprovantes referente aos preços listados estão anexados ao processo SEI</a:t>
          </a:r>
          <a:endParaRPr lang="pt-BR" sz="1200"/>
        </a:p>
      </xdr:txBody>
    </xdr:sp>
    <xdr:clientData/>
  </xdr:twoCellAnchor>
  <xdr:twoCellAnchor editAs="oneCell">
    <xdr:from>
      <xdr:col>15</xdr:col>
      <xdr:colOff>571500</xdr:colOff>
      <xdr:row>5</xdr:row>
      <xdr:rowOff>38100</xdr:rowOff>
    </xdr:from>
    <xdr:to>
      <xdr:col>17</xdr:col>
      <xdr:colOff>266700</xdr:colOff>
      <xdr:row>10</xdr:row>
      <xdr:rowOff>114300</xdr:rowOff>
    </xdr:to>
    <xdr:pic>
      <xdr:nvPicPr>
        <xdr:cNvPr id="6" name="Gráfico 5" descr="Crachá de funcionário com preenchimento sólido">
          <a:extLst>
            <a:ext uri="{FF2B5EF4-FFF2-40B4-BE49-F238E27FC236}">
              <a16:creationId xmlns:a16="http://schemas.microsoft.com/office/drawing/2014/main" id="{004971F8-0A60-31FE-E104-0CA0A573FAF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3220700" y="857250"/>
          <a:ext cx="914400" cy="91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761999</xdr:colOff>
      <xdr:row>4</xdr:row>
      <xdr:rowOff>36635</xdr:rowOff>
    </xdr:from>
    <xdr:to>
      <xdr:col>12</xdr:col>
      <xdr:colOff>227134</xdr:colOff>
      <xdr:row>6</xdr:row>
      <xdr:rowOff>153866</xdr:rowOff>
    </xdr:to>
    <xdr:sp macro="" textlink="">
      <xdr:nvSpPr>
        <xdr:cNvPr id="3" name="Chave Direita 2">
          <a:extLst>
            <a:ext uri="{FF2B5EF4-FFF2-40B4-BE49-F238E27FC236}">
              <a16:creationId xmlns:a16="http://schemas.microsoft.com/office/drawing/2014/main" id="{E50F253C-9C8E-423E-ADD3-8ED36B58E759}"/>
            </a:ext>
          </a:extLst>
        </xdr:cNvPr>
        <xdr:cNvSpPr/>
      </xdr:nvSpPr>
      <xdr:spPr>
        <a:xfrm>
          <a:off x="6469672" y="688731"/>
          <a:ext cx="285750" cy="439616"/>
        </a:xfrm>
        <a:prstGeom prst="rightBrace">
          <a:avLst/>
        </a:prstGeom>
        <a:ln w="28575">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pt-BR" sz="1100"/>
        </a:p>
      </xdr:txBody>
    </xdr:sp>
    <xdr:clientData/>
  </xdr:twoCellAnchor>
  <xdr:twoCellAnchor>
    <xdr:from>
      <xdr:col>13</xdr:col>
      <xdr:colOff>197828</xdr:colOff>
      <xdr:row>2</xdr:row>
      <xdr:rowOff>102576</xdr:rowOff>
    </xdr:from>
    <xdr:to>
      <xdr:col>16</xdr:col>
      <xdr:colOff>95250</xdr:colOff>
      <xdr:row>9</xdr:row>
      <xdr:rowOff>197828</xdr:rowOff>
    </xdr:to>
    <xdr:sp macro="" textlink="">
      <xdr:nvSpPr>
        <xdr:cNvPr id="4" name="Balão de Pensamento: Nuvem 3">
          <a:extLst>
            <a:ext uri="{FF2B5EF4-FFF2-40B4-BE49-F238E27FC236}">
              <a16:creationId xmlns:a16="http://schemas.microsoft.com/office/drawing/2014/main" id="{7ECDE312-50DE-46DD-BACB-AC5D95593214}"/>
            </a:ext>
          </a:extLst>
        </xdr:cNvPr>
        <xdr:cNvSpPr/>
      </xdr:nvSpPr>
      <xdr:spPr>
        <a:xfrm>
          <a:off x="7334251" y="432288"/>
          <a:ext cx="1721826" cy="1223598"/>
        </a:xfrm>
        <a:prstGeom prst="cloudCallout">
          <a:avLst>
            <a:gd name="adj1" fmla="val -80621"/>
            <a:gd name="adj2" fmla="val -18673"/>
          </a:avLst>
        </a:prstGeom>
      </xdr:spPr>
      <xdr:style>
        <a:lnRef idx="2">
          <a:schemeClr val="accent5">
            <a:shade val="15000"/>
          </a:schemeClr>
        </a:lnRef>
        <a:fillRef idx="1">
          <a:schemeClr val="accent5"/>
        </a:fillRef>
        <a:effectRef idx="0">
          <a:schemeClr val="accent5"/>
        </a:effectRef>
        <a:fontRef idx="minor">
          <a:schemeClr val="lt1"/>
        </a:fontRef>
      </xdr:style>
      <xdr:txBody>
        <a:bodyPr vertOverflow="clip" horzOverflow="clip" rtlCol="0" anchor="ctr"/>
        <a:lstStyle/>
        <a:p>
          <a:pPr algn="ctr"/>
          <a:r>
            <a:rPr lang="pt-BR" sz="900">
              <a:latin typeface="Arial" panose="020B0604020202020204" pitchFamily="34" charset="0"/>
              <a:cs typeface="Arial" panose="020B0604020202020204" pitchFamily="34" charset="0"/>
            </a:rPr>
            <a:t>Os</a:t>
          </a:r>
          <a:r>
            <a:rPr lang="pt-BR" sz="900" baseline="0">
              <a:latin typeface="Arial" panose="020B0604020202020204" pitchFamily="34" charset="0"/>
              <a:cs typeface="Arial" panose="020B0604020202020204" pitchFamily="34" charset="0"/>
            </a:rPr>
            <a:t> comprovantes referente aos preços listados estão anexados ao processo SEI</a:t>
          </a:r>
          <a:endParaRPr lang="pt-BR" sz="900">
            <a:latin typeface="Arial" panose="020B0604020202020204" pitchFamily="34" charset="0"/>
            <a:cs typeface="Arial" panose="020B0604020202020204" pitchFamily="34" charset="0"/>
          </a:endParaRPr>
        </a:p>
      </xdr:txBody>
    </xdr:sp>
    <xdr:clientData/>
  </xdr:twoCellAnchor>
  <xdr:twoCellAnchor editAs="oneCell">
    <xdr:from>
      <xdr:col>12</xdr:col>
      <xdr:colOff>197828</xdr:colOff>
      <xdr:row>6</xdr:row>
      <xdr:rowOff>146539</xdr:rowOff>
    </xdr:from>
    <xdr:to>
      <xdr:col>13</xdr:col>
      <xdr:colOff>133053</xdr:colOff>
      <xdr:row>12</xdr:row>
      <xdr:rowOff>36634</xdr:rowOff>
    </xdr:to>
    <xdr:pic>
      <xdr:nvPicPr>
        <xdr:cNvPr id="2" name="Imagem 1">
          <a:extLst>
            <a:ext uri="{FF2B5EF4-FFF2-40B4-BE49-F238E27FC236}">
              <a16:creationId xmlns:a16="http://schemas.microsoft.com/office/drawing/2014/main" id="{E651E278-25C9-3BEE-EB33-6E7B97E21157}"/>
            </a:ext>
          </a:extLst>
        </xdr:cNvPr>
        <xdr:cNvPicPr>
          <a:picLocks noChangeAspect="1"/>
        </xdr:cNvPicPr>
      </xdr:nvPicPr>
      <xdr:blipFill rotWithShape="1">
        <a:blip xmlns:r="http://schemas.openxmlformats.org/officeDocument/2006/relationships" r:embed="rId1"/>
        <a:srcRect l="14915"/>
        <a:stretch>
          <a:fillRect/>
        </a:stretch>
      </xdr:blipFill>
      <xdr:spPr>
        <a:xfrm>
          <a:off x="6726116" y="1121020"/>
          <a:ext cx="543360" cy="11063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person displayName="Michelle Ferreira da Cunha" id="{4BA5C8FF-38CF-462E-91E1-2F1DA45460D8}" userId="S::michelle.cunha@anm.gov.br::20b47996-3991-42e5-860d-acd009dcab5f"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4" dT="2025-12-15T18:01:19.12" personId="{4BA5C8FF-38CF-462E-91E1-2F1DA45460D8}" id="{34D3EBE5-B2A3-45F5-B22A-13A935B513FD}">
    <text xml:space="preserve">Para a estimativa do custo de transporte terrestre, foram considerados exclusivamente os valores das linhas que possuem Brasília/DF como origem ou destino, conforme tabela de tarifas vigente. Aplicou-se o método estatístico da mediana, por ser mais representativo do valor central do conjunto e menos sensível a distorções provocadas por valores extremos.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92D050"/>
  </sheetPr>
  <dimension ref="B4:P23"/>
  <sheetViews>
    <sheetView showGridLines="0" tabSelected="1" zoomScale="115" zoomScaleNormal="115" workbookViewId="0">
      <selection activeCell="H29" sqref="H29"/>
    </sheetView>
  </sheetViews>
  <sheetFormatPr defaultRowHeight="12.75" x14ac:dyDescent="0.2"/>
  <cols>
    <col min="4" max="4" width="37.7109375" customWidth="1"/>
    <col min="5" max="5" width="10.5703125" customWidth="1"/>
    <col min="6" max="6" width="11.7109375" customWidth="1"/>
    <col min="7" max="7" width="21.85546875" bestFit="1" customWidth="1"/>
    <col min="8" max="8" width="16.42578125" bestFit="1" customWidth="1"/>
    <col min="9" max="9" width="21.42578125" bestFit="1" customWidth="1"/>
    <col min="10" max="10" width="17.42578125" bestFit="1" customWidth="1"/>
    <col min="11" max="11" width="16.5703125" style="185" customWidth="1"/>
    <col min="12" max="12" width="15.85546875" bestFit="1" customWidth="1"/>
    <col min="13" max="13" width="17" bestFit="1" customWidth="1"/>
    <col min="14" max="14" width="14.85546875" bestFit="1" customWidth="1"/>
    <col min="15" max="15" width="22.85546875" bestFit="1" customWidth="1"/>
    <col min="16" max="16" width="23.42578125" customWidth="1"/>
  </cols>
  <sheetData>
    <row r="4" spans="2:16" ht="13.5" thickBot="1" x14ac:dyDescent="0.25"/>
    <row r="5" spans="2:16" ht="12.6" customHeight="1" thickTop="1" x14ac:dyDescent="0.2">
      <c r="B5" s="248" t="s">
        <v>0</v>
      </c>
      <c r="C5" s="249"/>
      <c r="D5" s="249"/>
      <c r="E5" s="249"/>
      <c r="F5" s="249"/>
      <c r="G5" s="249"/>
      <c r="H5" s="249"/>
      <c r="I5" s="249"/>
      <c r="J5" s="249"/>
      <c r="K5" s="250"/>
    </row>
    <row r="6" spans="2:16" ht="12.6" customHeight="1" x14ac:dyDescent="0.2">
      <c r="B6" s="251"/>
      <c r="C6" s="252"/>
      <c r="D6" s="252"/>
      <c r="E6" s="252"/>
      <c r="F6" s="252"/>
      <c r="G6" s="252"/>
      <c r="H6" s="252"/>
      <c r="I6" s="252"/>
      <c r="J6" s="252"/>
      <c r="K6" s="253"/>
    </row>
    <row r="7" spans="2:16" x14ac:dyDescent="0.2">
      <c r="B7" s="254" t="s">
        <v>1</v>
      </c>
      <c r="C7" s="255"/>
      <c r="D7" s="255"/>
      <c r="E7" s="255"/>
      <c r="F7" s="255"/>
      <c r="G7" s="255"/>
      <c r="H7" s="255"/>
      <c r="I7" s="255"/>
      <c r="J7" s="255"/>
      <c r="K7" s="256"/>
    </row>
    <row r="8" spans="2:16" s="216" customFormat="1" ht="25.5" x14ac:dyDescent="0.2">
      <c r="B8" s="217" t="s">
        <v>2</v>
      </c>
      <c r="C8" s="218" t="s">
        <v>3</v>
      </c>
      <c r="D8" s="218" t="s">
        <v>4</v>
      </c>
      <c r="E8" s="218" t="s">
        <v>5</v>
      </c>
      <c r="F8" s="218" t="s">
        <v>6</v>
      </c>
      <c r="G8" s="218" t="s">
        <v>7</v>
      </c>
      <c r="H8" s="219" t="s">
        <v>8</v>
      </c>
      <c r="I8" s="220" t="s">
        <v>9</v>
      </c>
      <c r="J8" s="232" t="s">
        <v>10</v>
      </c>
      <c r="K8" s="221" t="s">
        <v>11</v>
      </c>
      <c r="M8" s="242"/>
      <c r="N8" s="242"/>
      <c r="O8" s="242"/>
      <c r="P8" s="242"/>
    </row>
    <row r="9" spans="2:16" x14ac:dyDescent="0.2">
      <c r="B9" s="243">
        <v>1</v>
      </c>
      <c r="C9" s="222">
        <v>1</v>
      </c>
      <c r="D9" s="223" t="s">
        <v>12</v>
      </c>
      <c r="E9" s="222" t="str">
        <f>'Psicólogo - Nível I (ES)'!I29</f>
        <v>2515-40</v>
      </c>
      <c r="F9" s="222" t="s">
        <v>13</v>
      </c>
      <c r="G9" s="222">
        <v>60</v>
      </c>
      <c r="H9" s="224">
        <f>'Psicólogo - Nível II (DF)'!I173</f>
        <v>18420.71</v>
      </c>
      <c r="I9" s="224" t="s">
        <v>14</v>
      </c>
      <c r="J9" s="225">
        <f>G9*H9</f>
        <v>1105242.5999999999</v>
      </c>
      <c r="K9" s="226" t="s">
        <v>15</v>
      </c>
      <c r="L9" s="179"/>
      <c r="M9" s="233"/>
      <c r="N9" s="66"/>
      <c r="O9" s="173"/>
      <c r="P9" s="3"/>
    </row>
    <row r="10" spans="2:16" x14ac:dyDescent="0.2">
      <c r="B10" s="243"/>
      <c r="C10" s="222">
        <v>2</v>
      </c>
      <c r="D10" s="223" t="s">
        <v>16</v>
      </c>
      <c r="E10" s="222" t="s">
        <v>17</v>
      </c>
      <c r="F10" s="222" t="s">
        <v>13</v>
      </c>
      <c r="G10" s="222">
        <v>60</v>
      </c>
      <c r="H10" s="224">
        <f>'Psicólogo - Nível I (MG)'!I173</f>
        <v>14477.95</v>
      </c>
      <c r="I10" s="224" t="s">
        <v>14</v>
      </c>
      <c r="J10" s="225">
        <f t="shared" ref="J10:J11" si="0">G10*H10</f>
        <v>868677</v>
      </c>
      <c r="K10" s="226" t="s">
        <v>15</v>
      </c>
      <c r="L10" s="179"/>
      <c r="M10" s="233"/>
      <c r="N10" s="66"/>
      <c r="O10" s="173"/>
      <c r="P10" s="3"/>
    </row>
    <row r="11" spans="2:16" x14ac:dyDescent="0.2">
      <c r="B11" s="243"/>
      <c r="C11" s="222">
        <v>3</v>
      </c>
      <c r="D11" s="223" t="s">
        <v>18</v>
      </c>
      <c r="E11" s="222" t="s">
        <v>17</v>
      </c>
      <c r="F11" s="222" t="s">
        <v>13</v>
      </c>
      <c r="G11" s="222">
        <v>60</v>
      </c>
      <c r="H11" s="224">
        <f>'Psicólogo - Nível I (ES)'!I173</f>
        <v>14354.78</v>
      </c>
      <c r="I11" s="224" t="s">
        <v>14</v>
      </c>
      <c r="J11" s="225">
        <f t="shared" si="0"/>
        <v>861286.8</v>
      </c>
      <c r="K11" s="226" t="s">
        <v>15</v>
      </c>
      <c r="L11" s="179"/>
      <c r="M11" s="233"/>
      <c r="N11" s="66"/>
      <c r="O11" s="173"/>
      <c r="P11" s="3"/>
    </row>
    <row r="12" spans="2:16" x14ac:dyDescent="0.2">
      <c r="B12" s="243"/>
      <c r="C12" s="222">
        <v>4</v>
      </c>
      <c r="D12" s="223" t="s">
        <v>19</v>
      </c>
      <c r="E12" s="222" t="s">
        <v>20</v>
      </c>
      <c r="F12" s="222" t="s">
        <v>21</v>
      </c>
      <c r="G12" s="222">
        <f>14*5</f>
        <v>70</v>
      </c>
      <c r="H12" s="227">
        <f>425</f>
        <v>425</v>
      </c>
      <c r="I12" s="228" t="s">
        <v>22</v>
      </c>
      <c r="J12" s="228">
        <f>H12*G12</f>
        <v>29750</v>
      </c>
      <c r="K12" s="229" t="s">
        <v>23</v>
      </c>
      <c r="L12" s="179"/>
      <c r="M12" s="233"/>
      <c r="N12" s="66"/>
      <c r="O12" s="173"/>
      <c r="P12" s="3"/>
    </row>
    <row r="13" spans="2:16" x14ac:dyDescent="0.2">
      <c r="B13" s="243"/>
      <c r="C13" s="222">
        <v>5</v>
      </c>
      <c r="D13" s="223" t="s">
        <v>24</v>
      </c>
      <c r="E13" s="222" t="s">
        <v>20</v>
      </c>
      <c r="F13" s="222" t="s">
        <v>21</v>
      </c>
      <c r="G13" s="222">
        <f>19*5</f>
        <v>95</v>
      </c>
      <c r="H13" s="227">
        <f>363.8</f>
        <v>363.8</v>
      </c>
      <c r="I13" s="228" t="s">
        <v>22</v>
      </c>
      <c r="J13" s="228">
        <f>H13*G13</f>
        <v>34561</v>
      </c>
      <c r="K13" s="229" t="s">
        <v>23</v>
      </c>
      <c r="L13" s="179"/>
      <c r="M13" s="233"/>
      <c r="N13" s="66"/>
      <c r="O13" s="173"/>
      <c r="P13" s="3"/>
    </row>
    <row r="14" spans="2:16" x14ac:dyDescent="0.2">
      <c r="B14" s="243"/>
      <c r="C14" s="222">
        <v>6</v>
      </c>
      <c r="D14" s="223" t="s">
        <v>25</v>
      </c>
      <c r="E14" s="222" t="s">
        <v>20</v>
      </c>
      <c r="F14" s="222" t="s">
        <v>21</v>
      </c>
      <c r="G14" s="222">
        <f>24*5</f>
        <v>120</v>
      </c>
      <c r="H14" s="227">
        <f>2472.44</f>
        <v>2472.44</v>
      </c>
      <c r="I14" s="228" t="s">
        <v>22</v>
      </c>
      <c r="J14" s="228">
        <f>H14*G14</f>
        <v>296692.8</v>
      </c>
      <c r="K14" s="230" t="s">
        <v>23</v>
      </c>
      <c r="L14" s="179"/>
      <c r="M14" s="233"/>
      <c r="N14" s="66"/>
      <c r="O14" s="173"/>
      <c r="P14" s="3"/>
    </row>
    <row r="15" spans="2:16" x14ac:dyDescent="0.2">
      <c r="B15" s="244"/>
      <c r="C15" s="245" t="s">
        <v>26</v>
      </c>
      <c r="D15" s="246"/>
      <c r="E15" s="246"/>
      <c r="F15" s="246"/>
      <c r="G15" s="246"/>
      <c r="H15" s="246"/>
      <c r="I15" s="247"/>
      <c r="J15" s="234">
        <f>SUM(J9:J14)</f>
        <v>3196210.1999999997</v>
      </c>
      <c r="K15" s="231"/>
      <c r="M15" s="175"/>
      <c r="N15" s="96"/>
      <c r="O15" s="176"/>
      <c r="P15" s="176"/>
    </row>
    <row r="16" spans="2:16" x14ac:dyDescent="0.2">
      <c r="M16" s="175"/>
      <c r="N16" s="96"/>
      <c r="O16" s="176"/>
      <c r="P16" s="176"/>
    </row>
    <row r="17" spans="4:16" x14ac:dyDescent="0.2">
      <c r="D17" s="241" t="s">
        <v>27</v>
      </c>
      <c r="E17" s="241"/>
      <c r="F17" s="11">
        <v>60</v>
      </c>
      <c r="I17" s="183"/>
      <c r="J17" s="184"/>
      <c r="M17" s="175"/>
      <c r="N17" s="96"/>
      <c r="O17" s="176"/>
      <c r="P17" s="176"/>
    </row>
    <row r="18" spans="4:16" x14ac:dyDescent="0.2">
      <c r="D18" s="55"/>
      <c r="E18" s="55"/>
      <c r="M18" s="96"/>
      <c r="N18" s="96"/>
      <c r="O18" s="176"/>
      <c r="P18" s="176"/>
    </row>
    <row r="19" spans="4:16" x14ac:dyDescent="0.2">
      <c r="M19" s="96"/>
      <c r="N19" s="96"/>
      <c r="O19" s="176"/>
      <c r="P19" s="176"/>
    </row>
    <row r="20" spans="4:16" x14ac:dyDescent="0.2">
      <c r="M20" s="96"/>
      <c r="N20" s="96"/>
      <c r="O20" s="176"/>
      <c r="P20" s="176"/>
    </row>
    <row r="21" spans="4:16" x14ac:dyDescent="0.2">
      <c r="D21" t="s">
        <v>28</v>
      </c>
      <c r="J21" s="183"/>
      <c r="M21" s="175"/>
      <c r="N21" s="96"/>
      <c r="O21" s="176"/>
      <c r="P21" s="176"/>
    </row>
    <row r="22" spans="4:16" x14ac:dyDescent="0.2">
      <c r="D22" t="s">
        <v>29</v>
      </c>
      <c r="P22" s="176"/>
    </row>
    <row r="23" spans="4:16" ht="15" x14ac:dyDescent="0.25">
      <c r="M23" s="183"/>
      <c r="N23" s="183"/>
      <c r="O23" s="179"/>
      <c r="P23" s="177"/>
    </row>
  </sheetData>
  <mergeCells count="6">
    <mergeCell ref="D17:E17"/>
    <mergeCell ref="M8:P8"/>
    <mergeCell ref="B9:B15"/>
    <mergeCell ref="C15:I15"/>
    <mergeCell ref="B5:K6"/>
    <mergeCell ref="B7:K7"/>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4.9989318521683403E-2"/>
  </sheetPr>
  <dimension ref="A1:D11"/>
  <sheetViews>
    <sheetView showGridLines="0" workbookViewId="0">
      <selection activeCell="P30" sqref="P30"/>
    </sheetView>
  </sheetViews>
  <sheetFormatPr defaultRowHeight="12.75" x14ac:dyDescent="0.2"/>
  <cols>
    <col min="1" max="1" width="10.85546875" customWidth="1"/>
  </cols>
  <sheetData>
    <row r="1" spans="1:4" x14ac:dyDescent="0.2">
      <c r="A1" t="s">
        <v>267</v>
      </c>
    </row>
    <row r="3" spans="1:4" x14ac:dyDescent="0.2">
      <c r="A3" s="9" t="s">
        <v>268</v>
      </c>
      <c r="B3" s="182">
        <f>'Psicólogo - Nível I (ES)'!I173/'Psicólogo - Nível I (ES)'!I45</f>
        <v>2.3529340414371887</v>
      </c>
      <c r="D3" t="s">
        <v>269</v>
      </c>
    </row>
    <row r="5" spans="1:4" x14ac:dyDescent="0.2">
      <c r="A5" t="s">
        <v>270</v>
      </c>
    </row>
    <row r="7" spans="1:4" x14ac:dyDescent="0.2">
      <c r="A7" t="s">
        <v>271</v>
      </c>
    </row>
    <row r="9" spans="1:4" x14ac:dyDescent="0.2">
      <c r="A9" s="22">
        <v>2.2799999999999998</v>
      </c>
      <c r="B9" t="s">
        <v>272</v>
      </c>
      <c r="D9" s="49" t="s">
        <v>273</v>
      </c>
    </row>
    <row r="10" spans="1:4" x14ac:dyDescent="0.2">
      <c r="A10" s="22" t="s">
        <v>274</v>
      </c>
      <c r="B10" t="s">
        <v>275</v>
      </c>
      <c r="D10" t="s">
        <v>276</v>
      </c>
    </row>
    <row r="11" spans="1:4" x14ac:dyDescent="0.2">
      <c r="A11" s="22" t="s">
        <v>277</v>
      </c>
      <c r="B11" t="s">
        <v>278</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sheetPr>
    <tabColor theme="0" tint="-4.9989318521683403E-2"/>
  </sheetPr>
  <dimension ref="A1:K98"/>
  <sheetViews>
    <sheetView showGridLines="0" zoomScale="85" zoomScaleNormal="85" workbookViewId="0">
      <selection activeCell="L23" sqref="L23"/>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260" t="s">
        <v>279</v>
      </c>
      <c r="B1" s="261"/>
      <c r="C1" s="261"/>
      <c r="D1" s="261"/>
      <c r="E1" s="261"/>
      <c r="F1" s="261"/>
      <c r="G1" s="261"/>
      <c r="H1" s="261"/>
      <c r="I1" s="262"/>
    </row>
    <row r="2" spans="1:9" x14ac:dyDescent="0.2">
      <c r="A2" s="19"/>
      <c r="B2" s="19"/>
      <c r="C2" s="19"/>
      <c r="D2" s="19"/>
      <c r="E2" s="19"/>
      <c r="F2" s="19"/>
      <c r="G2" s="19"/>
      <c r="H2" s="19"/>
      <c r="I2" s="19"/>
    </row>
    <row r="3" spans="1:9" x14ac:dyDescent="0.2">
      <c r="A3" s="19" t="s">
        <v>280</v>
      </c>
      <c r="B3" s="19"/>
      <c r="C3" s="19"/>
      <c r="D3" s="19"/>
      <c r="E3" s="19"/>
      <c r="F3" s="19"/>
      <c r="G3" s="19"/>
      <c r="H3" s="19"/>
      <c r="I3" s="19"/>
    </row>
    <row r="4" spans="1:9" ht="15" customHeight="1" x14ac:dyDescent="0.2">
      <c r="A4" s="470" t="s">
        <v>281</v>
      </c>
      <c r="B4" s="470"/>
      <c r="C4" s="470"/>
      <c r="D4" s="470"/>
      <c r="E4" s="470"/>
      <c r="F4" s="470"/>
      <c r="G4" s="470"/>
      <c r="H4" s="470"/>
      <c r="I4" s="470"/>
    </row>
    <row r="5" spans="1:9" ht="15" customHeight="1" x14ac:dyDescent="0.2">
      <c r="A5" s="470" t="s">
        <v>282</v>
      </c>
      <c r="B5" s="470"/>
      <c r="C5" s="470"/>
      <c r="D5" s="470"/>
      <c r="E5" s="470"/>
      <c r="F5" s="470"/>
      <c r="G5" s="470"/>
      <c r="H5" s="470"/>
      <c r="I5" s="470"/>
    </row>
    <row r="6" spans="1:9" ht="15" customHeight="1" x14ac:dyDescent="0.2">
      <c r="A6" s="470" t="s">
        <v>283</v>
      </c>
      <c r="B6" s="470"/>
      <c r="C6" s="470"/>
      <c r="D6" s="470"/>
      <c r="E6" s="470"/>
      <c r="F6" s="470"/>
      <c r="G6" s="470"/>
      <c r="H6" s="470"/>
      <c r="I6" s="470"/>
    </row>
    <row r="7" spans="1:9" ht="15" customHeight="1" x14ac:dyDescent="0.2">
      <c r="A7" s="470"/>
      <c r="B7" s="470"/>
      <c r="C7" s="470"/>
      <c r="D7" s="470"/>
      <c r="E7" s="470"/>
      <c r="F7" s="470"/>
      <c r="G7" s="470"/>
      <c r="H7" s="470"/>
      <c r="I7" s="470"/>
    </row>
    <row r="8" spans="1:9" ht="30.75" customHeight="1" x14ac:dyDescent="0.2">
      <c r="A8" s="470" t="s">
        <v>284</v>
      </c>
      <c r="B8" s="470"/>
      <c r="C8" s="470"/>
      <c r="D8" s="470"/>
      <c r="E8" s="470"/>
      <c r="F8" s="470"/>
      <c r="G8" s="470"/>
      <c r="H8" s="470"/>
      <c r="I8" s="470"/>
    </row>
    <row r="9" spans="1:9" ht="15" customHeight="1" x14ac:dyDescent="0.2">
      <c r="A9" s="476" t="s">
        <v>285</v>
      </c>
      <c r="B9" s="476"/>
      <c r="C9" s="476"/>
      <c r="D9" s="476"/>
      <c r="E9" s="476"/>
      <c r="F9" s="476"/>
      <c r="G9" s="476"/>
      <c r="H9" s="476"/>
      <c r="I9" s="476"/>
    </row>
    <row r="10" spans="1:9" ht="15" customHeight="1" x14ac:dyDescent="0.2">
      <c r="A10" s="476"/>
      <c r="B10" s="476"/>
      <c r="C10" s="476"/>
      <c r="D10" s="476"/>
      <c r="E10" s="476"/>
      <c r="F10" s="476"/>
      <c r="G10" s="476"/>
      <c r="H10" s="476"/>
      <c r="I10" s="476"/>
    </row>
    <row r="11" spans="1:9" ht="30" customHeight="1" x14ac:dyDescent="0.2">
      <c r="A11" s="470" t="s">
        <v>286</v>
      </c>
      <c r="B11" s="470"/>
      <c r="C11" s="470"/>
      <c r="D11" s="470"/>
      <c r="E11" s="470"/>
      <c r="F11" s="470"/>
      <c r="G11" s="470"/>
      <c r="H11" s="470"/>
      <c r="I11" s="470"/>
    </row>
    <row r="12" spans="1:9" ht="30" customHeight="1" x14ac:dyDescent="0.2">
      <c r="A12" s="470" t="s">
        <v>287</v>
      </c>
      <c r="B12" s="470"/>
      <c r="C12" s="470"/>
      <c r="D12" s="470"/>
      <c r="E12" s="470"/>
      <c r="F12" s="470"/>
      <c r="G12" s="470"/>
      <c r="H12" s="470"/>
      <c r="I12" s="470"/>
    </row>
    <row r="13" spans="1:9" ht="30" customHeight="1" x14ac:dyDescent="0.2">
      <c r="A13" s="470" t="s">
        <v>288</v>
      </c>
      <c r="B13" s="470"/>
      <c r="C13" s="470"/>
      <c r="D13" s="470"/>
      <c r="E13" s="470"/>
      <c r="F13" s="470"/>
      <c r="G13" s="470"/>
      <c r="H13" s="470"/>
      <c r="I13" s="470"/>
    </row>
    <row r="14" spans="1:9" ht="30" customHeight="1" x14ac:dyDescent="0.2">
      <c r="A14" s="470" t="s">
        <v>289</v>
      </c>
      <c r="B14" s="470"/>
      <c r="C14" s="470"/>
      <c r="D14" s="470"/>
      <c r="E14" s="470"/>
      <c r="F14" s="470"/>
      <c r="G14" s="470"/>
      <c r="H14" s="470"/>
      <c r="I14" s="470"/>
    </row>
    <row r="15" spans="1:9" ht="30" customHeight="1" x14ac:dyDescent="0.2">
      <c r="A15" s="471" t="s">
        <v>290</v>
      </c>
      <c r="B15" s="471"/>
      <c r="C15" s="471"/>
      <c r="D15" s="471"/>
      <c r="E15" s="471"/>
      <c r="F15" s="471"/>
      <c r="G15" s="471"/>
      <c r="H15" s="471"/>
      <c r="I15" s="471"/>
    </row>
    <row r="16" spans="1:9" ht="12.75" customHeight="1" thickBot="1" x14ac:dyDescent="0.25">
      <c r="A16" s="471"/>
      <c r="B16" s="471"/>
      <c r="C16" s="471"/>
      <c r="D16" s="471"/>
      <c r="E16" s="471"/>
      <c r="F16" s="471"/>
      <c r="G16" s="471"/>
      <c r="H16" s="471"/>
      <c r="I16" s="471"/>
    </row>
    <row r="17" spans="1:9" ht="13.5" thickBot="1" x14ac:dyDescent="0.25">
      <c r="A17" s="477" t="s">
        <v>291</v>
      </c>
      <c r="B17" s="478"/>
      <c r="C17" s="478"/>
      <c r="D17" s="478"/>
      <c r="E17" s="478"/>
      <c r="F17" s="478"/>
      <c r="G17" s="478"/>
      <c r="H17" s="478"/>
      <c r="I17" s="479"/>
    </row>
    <row r="19" spans="1:9" x14ac:dyDescent="0.2">
      <c r="A19" s="265" t="s">
        <v>82</v>
      </c>
      <c r="B19" s="265"/>
      <c r="C19" s="265"/>
      <c r="D19" s="265"/>
      <c r="E19" s="265"/>
      <c r="F19" s="265"/>
      <c r="G19" s="265"/>
      <c r="H19" s="265"/>
      <c r="I19" s="265"/>
    </row>
    <row r="20" spans="1:9" x14ac:dyDescent="0.2">
      <c r="A20" s="28" t="s">
        <v>83</v>
      </c>
      <c r="B20" s="270" t="s">
        <v>84</v>
      </c>
      <c r="C20" s="271"/>
      <c r="D20" s="271"/>
      <c r="E20" s="271"/>
      <c r="F20" s="271"/>
      <c r="G20" s="271"/>
      <c r="H20" s="272"/>
      <c r="I20" s="8" t="s">
        <v>69</v>
      </c>
    </row>
    <row r="21" spans="1:9" ht="24.75" customHeight="1" x14ac:dyDescent="0.2">
      <c r="A21" s="28" t="s">
        <v>35</v>
      </c>
      <c r="B21" s="472" t="s">
        <v>292</v>
      </c>
      <c r="C21" s="290"/>
      <c r="D21" s="290"/>
      <c r="E21" s="290"/>
      <c r="F21" s="290"/>
      <c r="G21" s="290"/>
      <c r="H21" s="291"/>
      <c r="I21" s="50">
        <f>1/12</f>
        <v>8.3333333333333329E-2</v>
      </c>
    </row>
    <row r="22" spans="1:9" ht="24.75" customHeight="1" x14ac:dyDescent="0.2">
      <c r="A22" s="8" t="s">
        <v>38</v>
      </c>
      <c r="B22" s="472" t="s">
        <v>293</v>
      </c>
      <c r="C22" s="473"/>
      <c r="D22" s="473"/>
      <c r="E22" s="473"/>
      <c r="F22" s="473"/>
      <c r="G22" s="473"/>
      <c r="H22" s="474"/>
      <c r="I22" s="12">
        <v>0.121</v>
      </c>
    </row>
    <row r="23" spans="1:9" x14ac:dyDescent="0.2">
      <c r="A23" s="258" t="s">
        <v>88</v>
      </c>
      <c r="B23" s="258"/>
      <c r="C23" s="258"/>
      <c r="D23" s="258"/>
      <c r="E23" s="258"/>
      <c r="F23" s="258"/>
      <c r="G23" s="258"/>
      <c r="H23" s="23"/>
      <c r="I23" s="23">
        <f>TRUNC(SUM(I21:I22),4)</f>
        <v>0.20430000000000001</v>
      </c>
    </row>
    <row r="24" spans="1:9" ht="37.5" customHeight="1" x14ac:dyDescent="0.2">
      <c r="A24" s="28" t="s">
        <v>40</v>
      </c>
      <c r="B24" s="472" t="s">
        <v>294</v>
      </c>
      <c r="C24" s="473"/>
      <c r="D24" s="473"/>
      <c r="E24" s="473"/>
      <c r="F24" s="473"/>
      <c r="G24" s="473"/>
      <c r="H24" s="474"/>
      <c r="I24" s="50">
        <v>7.8200000000000006E-2</v>
      </c>
    </row>
    <row r="25" spans="1:9" x14ac:dyDescent="0.2">
      <c r="A25" s="258" t="s">
        <v>90</v>
      </c>
      <c r="B25" s="258"/>
      <c r="C25" s="258"/>
      <c r="D25" s="258"/>
      <c r="E25" s="258"/>
      <c r="F25" s="258"/>
      <c r="G25" s="258"/>
      <c r="H25" s="23"/>
      <c r="I25" s="23">
        <f>TRUNC(SUM(I23:I24),4)</f>
        <v>0.28249999999999997</v>
      </c>
    </row>
    <row r="26" spans="1:9" x14ac:dyDescent="0.2">
      <c r="A26" s="54" t="s">
        <v>295</v>
      </c>
      <c r="B26" s="8"/>
      <c r="C26" s="8"/>
      <c r="D26" s="8"/>
      <c r="E26" s="8"/>
      <c r="F26" s="8"/>
      <c r="G26" s="8"/>
      <c r="H26" s="53"/>
      <c r="I26" s="53"/>
    </row>
    <row r="27" spans="1:9" s="9" customFormat="1" x14ac:dyDescent="0.2">
      <c r="A27" s="18"/>
    </row>
    <row r="28" spans="1:9" s="9" customFormat="1" x14ac:dyDescent="0.2">
      <c r="A28" s="18"/>
    </row>
    <row r="29" spans="1:9" x14ac:dyDescent="0.2">
      <c r="A29" s="3"/>
      <c r="B29" s="3"/>
      <c r="C29" s="3"/>
      <c r="D29" s="3"/>
      <c r="E29" s="3"/>
      <c r="F29" s="3"/>
      <c r="G29" s="3"/>
      <c r="H29" s="3"/>
      <c r="I29" s="4"/>
    </row>
    <row r="30" spans="1:9" s="9" customFormat="1" x14ac:dyDescent="0.2">
      <c r="A30" s="265" t="s">
        <v>131</v>
      </c>
      <c r="B30" s="265"/>
      <c r="C30" s="265"/>
      <c r="D30" s="265"/>
      <c r="E30" s="265"/>
      <c r="F30" s="265"/>
      <c r="G30" s="265"/>
      <c r="H30" s="265"/>
      <c r="I30" s="265"/>
    </row>
    <row r="31" spans="1:9" x14ac:dyDescent="0.2">
      <c r="A31" s="8">
        <v>3</v>
      </c>
      <c r="B31" s="259" t="s">
        <v>132</v>
      </c>
      <c r="C31" s="259"/>
      <c r="D31" s="259"/>
      <c r="E31" s="259"/>
      <c r="F31" s="259"/>
      <c r="G31" s="259"/>
      <c r="H31" s="8" t="s">
        <v>69</v>
      </c>
      <c r="I31" s="8" t="s">
        <v>70</v>
      </c>
    </row>
    <row r="32" spans="1:9" x14ac:dyDescent="0.2">
      <c r="A32" s="8" t="s">
        <v>35</v>
      </c>
      <c r="B32" s="241" t="s">
        <v>133</v>
      </c>
      <c r="C32" s="241"/>
      <c r="D32" s="241"/>
      <c r="E32" s="241"/>
      <c r="F32" s="241"/>
      <c r="G32" s="241"/>
      <c r="H32" s="1">
        <v>4.1999999999999997E-3</v>
      </c>
      <c r="I32" s="13"/>
    </row>
    <row r="33" spans="1:11" x14ac:dyDescent="0.2">
      <c r="A33" s="28" t="s">
        <v>38</v>
      </c>
      <c r="B33" s="283" t="s">
        <v>134</v>
      </c>
      <c r="C33" s="283"/>
      <c r="D33" s="283"/>
      <c r="E33" s="283"/>
      <c r="F33" s="283"/>
      <c r="G33" s="283"/>
      <c r="H33" s="50">
        <v>0.08</v>
      </c>
      <c r="I33" s="51"/>
    </row>
    <row r="34" spans="1:11" ht="39" customHeight="1" x14ac:dyDescent="0.2">
      <c r="A34" s="28" t="s">
        <v>40</v>
      </c>
      <c r="B34" s="283" t="s">
        <v>296</v>
      </c>
      <c r="C34" s="283"/>
      <c r="D34" s="283"/>
      <c r="E34" s="283"/>
      <c r="F34" s="283"/>
      <c r="G34" s="283"/>
      <c r="H34" s="50">
        <v>2E-3</v>
      </c>
      <c r="I34" s="51"/>
      <c r="K34" s="43"/>
    </row>
    <row r="35" spans="1:11" x14ac:dyDescent="0.2">
      <c r="A35" s="8" t="s">
        <v>44</v>
      </c>
      <c r="B35" s="241" t="s">
        <v>136</v>
      </c>
      <c r="C35" s="241"/>
      <c r="D35" s="241"/>
      <c r="E35" s="241"/>
      <c r="F35" s="241"/>
      <c r="G35" s="241"/>
      <c r="H35" s="1">
        <v>1.9400000000000001E-2</v>
      </c>
      <c r="I35" s="13"/>
    </row>
    <row r="36" spans="1:11" x14ac:dyDescent="0.2">
      <c r="A36" s="8" t="s">
        <v>75</v>
      </c>
      <c r="B36" s="284" t="s">
        <v>137</v>
      </c>
      <c r="C36" s="284"/>
      <c r="D36" s="284"/>
      <c r="E36" s="284"/>
      <c r="F36" s="284"/>
      <c r="G36" s="284"/>
      <c r="H36" s="12">
        <v>0.36799999999999999</v>
      </c>
      <c r="I36" s="13"/>
    </row>
    <row r="37" spans="1:11" ht="37.5" customHeight="1" x14ac:dyDescent="0.2">
      <c r="A37" s="28" t="s">
        <v>77</v>
      </c>
      <c r="B37" s="283" t="s">
        <v>297</v>
      </c>
      <c r="C37" s="283"/>
      <c r="D37" s="283"/>
      <c r="E37" s="283"/>
      <c r="F37" s="283"/>
      <c r="G37" s="283"/>
      <c r="H37" s="50">
        <v>3.7999999999999999E-2</v>
      </c>
      <c r="I37" s="51"/>
    </row>
    <row r="38" spans="1:11" x14ac:dyDescent="0.2">
      <c r="A38" s="274" t="s">
        <v>139</v>
      </c>
      <c r="B38" s="274"/>
      <c r="C38" s="274"/>
      <c r="D38" s="274"/>
      <c r="E38" s="274"/>
      <c r="F38" s="274"/>
      <c r="G38" s="274"/>
      <c r="H38" s="23"/>
      <c r="I38" s="48"/>
    </row>
    <row r="39" spans="1:11" x14ac:dyDescent="0.2">
      <c r="A39" s="3"/>
      <c r="B39" s="3"/>
      <c r="C39" s="3"/>
      <c r="D39" s="3"/>
      <c r="E39" s="3"/>
      <c r="F39" s="3"/>
      <c r="G39" s="3"/>
      <c r="H39" s="25"/>
      <c r="I39" s="4"/>
    </row>
    <row r="40" spans="1:11" x14ac:dyDescent="0.2">
      <c r="A40" s="242" t="s">
        <v>298</v>
      </c>
      <c r="B40" s="9" t="s">
        <v>299</v>
      </c>
      <c r="C40" s="3"/>
      <c r="D40" s="3"/>
      <c r="E40" s="3"/>
      <c r="F40" s="3"/>
      <c r="G40" s="3"/>
      <c r="H40" s="25"/>
      <c r="I40" s="4"/>
    </row>
    <row r="41" spans="1:11" x14ac:dyDescent="0.2">
      <c r="A41" s="242"/>
      <c r="B41" s="55" t="s">
        <v>300</v>
      </c>
      <c r="C41" s="3"/>
      <c r="D41" s="3"/>
      <c r="E41" s="3"/>
      <c r="F41" s="3"/>
      <c r="G41" s="3"/>
      <c r="H41" s="25"/>
      <c r="I41" s="4"/>
    </row>
    <row r="42" spans="1:11" x14ac:dyDescent="0.2">
      <c r="A42" s="242"/>
      <c r="B42" t="s">
        <v>301</v>
      </c>
      <c r="C42" s="3"/>
      <c r="D42" s="3"/>
      <c r="E42" s="3"/>
      <c r="F42" s="3"/>
      <c r="G42" s="3"/>
      <c r="H42" s="25"/>
      <c r="I42" s="4"/>
    </row>
    <row r="43" spans="1:11" x14ac:dyDescent="0.2">
      <c r="A43" s="242"/>
      <c r="B43" s="55" t="s">
        <v>302</v>
      </c>
      <c r="C43" s="3"/>
      <c r="D43" s="3"/>
      <c r="E43" s="3"/>
      <c r="F43" s="3"/>
      <c r="G43" s="3"/>
      <c r="H43" s="25"/>
      <c r="I43" s="4"/>
    </row>
    <row r="44" spans="1:11" x14ac:dyDescent="0.2">
      <c r="A44" s="242"/>
      <c r="B44" s="55" t="s">
        <v>303</v>
      </c>
      <c r="C44" s="3"/>
      <c r="D44" s="3"/>
      <c r="E44" s="3"/>
      <c r="F44" s="3"/>
      <c r="G44" s="3"/>
      <c r="H44" s="25"/>
      <c r="I44" s="4"/>
    </row>
    <row r="45" spans="1:11" x14ac:dyDescent="0.2">
      <c r="A45" s="242"/>
      <c r="B45" s="55" t="s">
        <v>304</v>
      </c>
      <c r="C45" s="3"/>
      <c r="D45" s="3"/>
      <c r="E45" s="3"/>
      <c r="F45" s="3"/>
      <c r="G45" s="3"/>
      <c r="H45" s="25"/>
      <c r="I45" s="4"/>
    </row>
    <row r="46" spans="1:11" x14ac:dyDescent="0.2">
      <c r="A46" s="242"/>
      <c r="B46" s="56" t="s">
        <v>305</v>
      </c>
      <c r="C46" s="3"/>
      <c r="D46" s="3"/>
      <c r="E46" s="3"/>
      <c r="F46" s="3"/>
      <c r="G46" s="3"/>
      <c r="H46" s="25"/>
      <c r="I46" s="4"/>
    </row>
    <row r="47" spans="1:11" x14ac:dyDescent="0.2">
      <c r="A47" s="3"/>
      <c r="C47" s="3"/>
      <c r="D47" s="3"/>
      <c r="E47" s="3"/>
      <c r="F47" s="3"/>
      <c r="G47" s="3"/>
      <c r="H47" s="25"/>
      <c r="I47" s="4"/>
    </row>
    <row r="48" spans="1:11" x14ac:dyDescent="0.2">
      <c r="A48" s="242" t="s">
        <v>306</v>
      </c>
      <c r="B48" s="55" t="s">
        <v>307</v>
      </c>
      <c r="C48" s="3"/>
      <c r="D48" s="3"/>
      <c r="E48" s="3"/>
      <c r="F48" s="3"/>
      <c r="G48" s="3"/>
      <c r="H48" s="25"/>
      <c r="I48" s="4"/>
    </row>
    <row r="49" spans="1:10" x14ac:dyDescent="0.2">
      <c r="A49" s="242"/>
      <c r="B49" s="55" t="s">
        <v>308</v>
      </c>
      <c r="C49" s="3"/>
      <c r="D49" s="3"/>
      <c r="E49" s="3"/>
      <c r="F49" s="3"/>
      <c r="G49" s="3"/>
      <c r="H49" s="25"/>
      <c r="I49" s="4"/>
    </row>
    <row r="50" spans="1:10" x14ac:dyDescent="0.2">
      <c r="A50" s="3"/>
      <c r="B50" s="56"/>
      <c r="C50" s="3"/>
      <c r="D50" s="3"/>
      <c r="E50" s="3"/>
      <c r="F50" s="3"/>
      <c r="G50" s="3"/>
      <c r="H50" s="25"/>
      <c r="I50" s="4"/>
    </row>
    <row r="51" spans="1:10" ht="27" customHeight="1" x14ac:dyDescent="0.2">
      <c r="A51" s="242" t="s">
        <v>309</v>
      </c>
      <c r="B51" s="475" t="s">
        <v>310</v>
      </c>
      <c r="C51" s="475"/>
      <c r="D51" s="475"/>
      <c r="E51" s="475"/>
      <c r="F51" s="475"/>
      <c r="G51" s="475"/>
      <c r="H51" s="475"/>
      <c r="I51" s="475"/>
    </row>
    <row r="52" spans="1:10" x14ac:dyDescent="0.2">
      <c r="A52" s="242"/>
      <c r="B52" s="55" t="s">
        <v>311</v>
      </c>
      <c r="C52" s="3"/>
      <c r="D52" s="3"/>
      <c r="E52" s="3"/>
      <c r="F52" s="3"/>
      <c r="G52" s="3"/>
      <c r="H52" s="25"/>
      <c r="I52" s="4"/>
    </row>
    <row r="53" spans="1:10" x14ac:dyDescent="0.2">
      <c r="A53" s="3"/>
      <c r="B53" s="56"/>
      <c r="C53" s="3"/>
      <c r="D53" s="3"/>
      <c r="E53" s="3"/>
      <c r="F53" s="3"/>
      <c r="G53" s="3"/>
      <c r="H53" s="25"/>
      <c r="I53" s="4"/>
    </row>
    <row r="54" spans="1:10" x14ac:dyDescent="0.2">
      <c r="A54" s="3" t="s">
        <v>312</v>
      </c>
      <c r="B54" s="42" t="s">
        <v>313</v>
      </c>
      <c r="C54" s="3"/>
      <c r="D54" s="3"/>
      <c r="E54" s="3"/>
      <c r="F54" s="3"/>
      <c r="G54" s="3"/>
      <c r="H54" s="25"/>
      <c r="I54" s="4"/>
    </row>
    <row r="56" spans="1:10" ht="12.75" customHeight="1" x14ac:dyDescent="0.2">
      <c r="A56" s="386" t="s">
        <v>314</v>
      </c>
      <c r="B56" s="386"/>
      <c r="C56" s="386"/>
      <c r="D56" s="386"/>
      <c r="E56" s="386"/>
      <c r="F56" s="386"/>
      <c r="G56" s="386"/>
      <c r="H56" s="386"/>
      <c r="I56" s="386"/>
      <c r="J56" s="386"/>
    </row>
    <row r="57" spans="1:10" x14ac:dyDescent="0.2">
      <c r="A57" s="386"/>
      <c r="B57" s="386"/>
      <c r="C57" s="386"/>
      <c r="D57" s="386"/>
      <c r="E57" s="386"/>
      <c r="F57" s="386"/>
      <c r="G57" s="386"/>
      <c r="H57" s="386"/>
      <c r="I57" s="386"/>
      <c r="J57" s="386"/>
    </row>
    <row r="58" spans="1:10" x14ac:dyDescent="0.2">
      <c r="A58" s="386"/>
      <c r="B58" s="386"/>
      <c r="C58" s="386"/>
      <c r="D58" s="386"/>
      <c r="E58" s="386"/>
      <c r="F58" s="386"/>
      <c r="G58" s="386"/>
      <c r="H58" s="386"/>
      <c r="I58" s="386"/>
      <c r="J58" s="386"/>
    </row>
    <row r="59" spans="1:10" x14ac:dyDescent="0.2">
      <c r="A59" s="386"/>
      <c r="B59" s="386"/>
      <c r="C59" s="386"/>
      <c r="D59" s="386"/>
      <c r="E59" s="386"/>
      <c r="F59" s="386"/>
      <c r="G59" s="386"/>
      <c r="H59" s="386"/>
      <c r="I59" s="386"/>
      <c r="J59" s="386"/>
    </row>
    <row r="60" spans="1:10" x14ac:dyDescent="0.2">
      <c r="A60" s="386"/>
      <c r="B60" s="386"/>
      <c r="C60" s="386"/>
      <c r="D60" s="386"/>
      <c r="E60" s="386"/>
      <c r="F60" s="386"/>
      <c r="G60" s="386"/>
      <c r="H60" s="386"/>
      <c r="I60" s="386"/>
      <c r="J60" s="386"/>
    </row>
    <row r="61" spans="1:10" x14ac:dyDescent="0.2">
      <c r="A61" s="52"/>
      <c r="B61" s="52"/>
      <c r="C61" s="52"/>
      <c r="D61" s="52"/>
      <c r="E61" s="52"/>
      <c r="F61" s="52"/>
      <c r="G61" s="52"/>
      <c r="H61" s="52"/>
      <c r="I61" s="52"/>
      <c r="J61" s="52"/>
    </row>
    <row r="62" spans="1:10" x14ac:dyDescent="0.2">
      <c r="A62" s="242" t="s">
        <v>315</v>
      </c>
      <c r="B62" s="55" t="s">
        <v>316</v>
      </c>
      <c r="C62" s="3"/>
      <c r="D62" s="3"/>
      <c r="E62" s="3"/>
      <c r="F62" s="3"/>
      <c r="G62" s="52"/>
      <c r="H62" s="52"/>
      <c r="I62" s="52"/>
      <c r="J62" s="52"/>
    </row>
    <row r="63" spans="1:10" x14ac:dyDescent="0.2">
      <c r="A63" s="242"/>
      <c r="B63" s="55" t="s">
        <v>317</v>
      </c>
      <c r="C63" s="3"/>
      <c r="D63" s="3"/>
      <c r="E63" s="3"/>
      <c r="F63" s="3"/>
      <c r="G63" s="52"/>
      <c r="H63" s="52"/>
      <c r="I63" s="52"/>
      <c r="J63" s="52"/>
    </row>
    <row r="64" spans="1:10" x14ac:dyDescent="0.2">
      <c r="A64" s="52"/>
      <c r="B64" s="52"/>
      <c r="C64" s="52"/>
      <c r="D64" s="52"/>
      <c r="E64" s="52"/>
      <c r="F64" s="52"/>
      <c r="G64" s="52"/>
      <c r="H64" s="52"/>
      <c r="I64" s="52"/>
      <c r="J64" s="52"/>
    </row>
    <row r="65" spans="1:10" x14ac:dyDescent="0.2">
      <c r="A65" s="242" t="s">
        <v>318</v>
      </c>
      <c r="B65" s="475" t="s">
        <v>310</v>
      </c>
      <c r="C65" s="475"/>
      <c r="D65" s="475"/>
      <c r="E65" s="475"/>
      <c r="F65" s="475"/>
      <c r="G65" s="475"/>
      <c r="H65" s="475"/>
      <c r="I65" s="475"/>
      <c r="J65" s="52"/>
    </row>
    <row r="66" spans="1:10" x14ac:dyDescent="0.2">
      <c r="A66" s="242"/>
      <c r="B66" s="55" t="s">
        <v>319</v>
      </c>
      <c r="C66" s="3"/>
      <c r="D66" s="3"/>
      <c r="E66" s="3"/>
      <c r="F66" s="3"/>
      <c r="G66" s="3"/>
      <c r="H66" s="25"/>
      <c r="I66" s="4"/>
      <c r="J66" s="52"/>
    </row>
    <row r="67" spans="1:10" x14ac:dyDescent="0.2">
      <c r="A67" s="52"/>
      <c r="B67" s="52"/>
      <c r="C67" s="52"/>
      <c r="D67" s="52"/>
      <c r="E67" s="52"/>
      <c r="F67" s="52"/>
      <c r="G67" s="52"/>
      <c r="H67" s="52"/>
      <c r="I67" s="52"/>
      <c r="J67" s="52"/>
    </row>
    <row r="68" spans="1:10" x14ac:dyDescent="0.2">
      <c r="A68" s="52"/>
      <c r="B68" s="52"/>
      <c r="C68" s="52"/>
      <c r="D68" s="52"/>
      <c r="E68" s="52"/>
      <c r="F68" s="52"/>
      <c r="G68" s="52"/>
      <c r="H68" s="52"/>
      <c r="I68" s="52"/>
      <c r="J68" s="52"/>
    </row>
    <row r="69" spans="1:10" x14ac:dyDescent="0.2">
      <c r="A69" s="30" t="s">
        <v>143</v>
      </c>
      <c r="B69" s="258" t="s">
        <v>144</v>
      </c>
      <c r="C69" s="258"/>
      <c r="D69" s="258"/>
      <c r="E69" s="258"/>
      <c r="F69" s="258"/>
      <c r="G69" s="258"/>
      <c r="H69" s="16" t="s">
        <v>69</v>
      </c>
      <c r="I69" s="16" t="s">
        <v>70</v>
      </c>
      <c r="J69" s="52"/>
    </row>
    <row r="70" spans="1:10" x14ac:dyDescent="0.2">
      <c r="A70" s="30" t="s">
        <v>35</v>
      </c>
      <c r="B70" s="241" t="s">
        <v>145</v>
      </c>
      <c r="C70" s="241"/>
      <c r="D70" s="241"/>
      <c r="E70" s="241"/>
      <c r="F70" s="241"/>
      <c r="G70" s="241"/>
      <c r="H70" s="24"/>
      <c r="I70" s="24"/>
      <c r="J70" s="52"/>
    </row>
    <row r="71" spans="1:10" ht="24" customHeight="1" x14ac:dyDescent="0.2">
      <c r="A71" s="36" t="s">
        <v>38</v>
      </c>
      <c r="B71" s="273" t="s">
        <v>320</v>
      </c>
      <c r="C71" s="273"/>
      <c r="D71" s="273"/>
      <c r="E71" s="273"/>
      <c r="F71" s="273"/>
      <c r="G71" s="273"/>
      <c r="H71" s="57">
        <v>1.67E-2</v>
      </c>
      <c r="I71" s="51">
        <f>H71*$I$45</f>
        <v>0</v>
      </c>
      <c r="J71" s="52"/>
    </row>
    <row r="72" spans="1:10" ht="36" customHeight="1" x14ac:dyDescent="0.2">
      <c r="A72" s="36" t="s">
        <v>40</v>
      </c>
      <c r="B72" s="484" t="s">
        <v>321</v>
      </c>
      <c r="C72" s="484"/>
      <c r="D72" s="484"/>
      <c r="E72" s="484"/>
      <c r="F72" s="484"/>
      <c r="G72" s="484"/>
      <c r="H72" s="57">
        <v>2.0000000000000001E-4</v>
      </c>
      <c r="I72" s="51">
        <f>H72*$I$45</f>
        <v>0</v>
      </c>
      <c r="J72" s="52"/>
    </row>
    <row r="73" spans="1:10" ht="42.75" customHeight="1" x14ac:dyDescent="0.2">
      <c r="A73" s="36" t="s">
        <v>44</v>
      </c>
      <c r="B73" s="484" t="s">
        <v>322</v>
      </c>
      <c r="C73" s="484"/>
      <c r="D73" s="484"/>
      <c r="E73" s="484"/>
      <c r="F73" s="484"/>
      <c r="G73" s="484"/>
      <c r="H73" s="50">
        <v>6.9999999999999999E-4</v>
      </c>
      <c r="I73" s="51">
        <f>H73*$I$45</f>
        <v>0</v>
      </c>
      <c r="J73" s="52"/>
    </row>
    <row r="74" spans="1:10" ht="35.25" customHeight="1" x14ac:dyDescent="0.2">
      <c r="A74" s="28" t="s">
        <v>75</v>
      </c>
      <c r="B74" s="484" t="s">
        <v>323</v>
      </c>
      <c r="C74" s="484"/>
      <c r="D74" s="484"/>
      <c r="E74" s="484"/>
      <c r="F74" s="484"/>
      <c r="G74" s="484"/>
      <c r="H74" s="57">
        <v>2.8999999999999998E-3</v>
      </c>
      <c r="I74" s="51">
        <f>H74*$I$45</f>
        <v>0</v>
      </c>
      <c r="J74" s="52"/>
    </row>
    <row r="75" spans="1:10" x14ac:dyDescent="0.2">
      <c r="A75" s="8" t="s">
        <v>77</v>
      </c>
      <c r="B75" s="241" t="s">
        <v>150</v>
      </c>
      <c r="C75" s="241"/>
      <c r="D75" s="241"/>
      <c r="E75" s="241"/>
      <c r="F75" s="241"/>
      <c r="G75" s="241"/>
      <c r="H75" s="58"/>
      <c r="I75" s="13">
        <f t="shared" ref="I75" si="0">H75*$I$45</f>
        <v>0</v>
      </c>
      <c r="J75" s="52"/>
    </row>
    <row r="76" spans="1:10" x14ac:dyDescent="0.2">
      <c r="A76" s="258" t="s">
        <v>151</v>
      </c>
      <c r="B76" s="258"/>
      <c r="C76" s="258"/>
      <c r="D76" s="258"/>
      <c r="E76" s="258"/>
      <c r="F76" s="258"/>
      <c r="G76" s="258"/>
      <c r="H76" s="23"/>
      <c r="I76" s="24">
        <f>SUM(I71:I75)</f>
        <v>0</v>
      </c>
      <c r="J76" s="52"/>
    </row>
    <row r="77" spans="1:10" x14ac:dyDescent="0.2">
      <c r="A77" s="8" t="s">
        <v>104</v>
      </c>
      <c r="B77" s="241" t="s">
        <v>152</v>
      </c>
      <c r="C77" s="241"/>
      <c r="D77" s="241"/>
      <c r="E77" s="241"/>
      <c r="F77" s="241"/>
      <c r="G77" s="241"/>
      <c r="H77" s="1">
        <v>0.36799999999999999</v>
      </c>
      <c r="I77" s="13">
        <f>I76*H77</f>
        <v>0</v>
      </c>
      <c r="J77" s="52"/>
    </row>
    <row r="78" spans="1:10" x14ac:dyDescent="0.2">
      <c r="A78" s="258" t="s">
        <v>153</v>
      </c>
      <c r="B78" s="258"/>
      <c r="C78" s="258"/>
      <c r="D78" s="258"/>
      <c r="E78" s="258"/>
      <c r="F78" s="258"/>
      <c r="G78" s="258"/>
      <c r="H78" s="23"/>
      <c r="I78" s="24">
        <f>SUM(I76:I77)</f>
        <v>0</v>
      </c>
    </row>
    <row r="79" spans="1:10" x14ac:dyDescent="0.2">
      <c r="A79" s="8"/>
      <c r="B79" s="282"/>
      <c r="C79" s="282"/>
      <c r="D79" s="282"/>
      <c r="E79" s="282"/>
      <c r="F79" s="282"/>
      <c r="G79" s="282"/>
      <c r="H79" s="282"/>
      <c r="I79" s="13"/>
    </row>
    <row r="80" spans="1:10" x14ac:dyDescent="0.2">
      <c r="A80" s="3"/>
      <c r="B80" s="18"/>
      <c r="C80" s="18"/>
      <c r="D80" s="18"/>
      <c r="E80" s="18"/>
      <c r="F80" s="18"/>
      <c r="G80" s="18"/>
      <c r="H80" s="18"/>
      <c r="I80" s="7"/>
    </row>
    <row r="81" spans="1:9" x14ac:dyDescent="0.2">
      <c r="A81" s="480" t="s">
        <v>324</v>
      </c>
      <c r="B81" s="480"/>
      <c r="C81" s="480"/>
      <c r="D81" s="480"/>
      <c r="E81" s="480"/>
      <c r="F81" s="480"/>
      <c r="G81" s="480"/>
      <c r="H81" s="480"/>
      <c r="I81" s="480"/>
    </row>
    <row r="82" spans="1:9" x14ac:dyDescent="0.2">
      <c r="A82" s="480"/>
      <c r="B82" s="480"/>
      <c r="C82" s="480"/>
      <c r="D82" s="480"/>
      <c r="E82" s="480"/>
      <c r="F82" s="480"/>
      <c r="G82" s="480"/>
      <c r="H82" s="480"/>
      <c r="I82" s="480"/>
    </row>
    <row r="83" spans="1:9" x14ac:dyDescent="0.2">
      <c r="A83" s="480"/>
      <c r="B83" s="480"/>
      <c r="C83" s="480"/>
      <c r="D83" s="480"/>
      <c r="E83" s="480"/>
      <c r="F83" s="480"/>
      <c r="G83" s="480"/>
      <c r="H83" s="480"/>
      <c r="I83" s="480"/>
    </row>
    <row r="84" spans="1:9" x14ac:dyDescent="0.2">
      <c r="A84" s="480"/>
      <c r="B84" s="480"/>
      <c r="C84" s="480"/>
      <c r="D84" s="480"/>
      <c r="E84" s="480"/>
      <c r="F84" s="480"/>
      <c r="G84" s="480"/>
      <c r="H84" s="480"/>
      <c r="I84" s="480"/>
    </row>
    <row r="85" spans="1:9" x14ac:dyDescent="0.2">
      <c r="A85" s="480"/>
      <c r="B85" s="480"/>
      <c r="C85" s="480"/>
      <c r="D85" s="480"/>
      <c r="E85" s="480"/>
      <c r="F85" s="480"/>
      <c r="G85" s="480"/>
      <c r="H85" s="480"/>
      <c r="I85" s="480"/>
    </row>
    <row r="86" spans="1:9" x14ac:dyDescent="0.2">
      <c r="A86" s="163"/>
      <c r="B86" s="163"/>
      <c r="C86" s="163"/>
      <c r="D86" s="163"/>
      <c r="E86" s="163"/>
      <c r="F86" s="163"/>
      <c r="G86" s="163"/>
      <c r="H86" s="163"/>
      <c r="I86" s="163"/>
    </row>
    <row r="87" spans="1:9" ht="16.5" thickBot="1" x14ac:dyDescent="0.25">
      <c r="A87" s="162"/>
      <c r="D87" s="163"/>
      <c r="E87" s="163"/>
      <c r="F87" s="163"/>
      <c r="G87" s="163"/>
      <c r="H87" s="163"/>
      <c r="I87" s="163"/>
    </row>
    <row r="88" spans="1:9" ht="26.25" thickBot="1" x14ac:dyDescent="0.25">
      <c r="A88" s="60" t="s">
        <v>231</v>
      </c>
      <c r="B88" s="61" t="s">
        <v>325</v>
      </c>
      <c r="C88" s="61" t="s">
        <v>326</v>
      </c>
      <c r="D88" s="163"/>
      <c r="E88" s="163"/>
      <c r="F88" s="163"/>
      <c r="G88" s="163"/>
      <c r="H88" s="163"/>
      <c r="I88" s="163"/>
    </row>
    <row r="89" spans="1:9" ht="13.5" thickBot="1" x14ac:dyDescent="0.25">
      <c r="A89" s="62" t="s">
        <v>327</v>
      </c>
      <c r="B89" s="63">
        <v>8.3299999999999999E-2</v>
      </c>
      <c r="C89" s="63">
        <v>6.9410000000000001E-3</v>
      </c>
      <c r="D89" s="163"/>
      <c r="E89" s="163"/>
      <c r="F89" s="163"/>
      <c r="G89" s="163"/>
      <c r="H89" s="163"/>
      <c r="I89" s="163"/>
    </row>
    <row r="90" spans="1:9" ht="39" thickBot="1" x14ac:dyDescent="0.25">
      <c r="A90" s="62" t="s">
        <v>328</v>
      </c>
      <c r="B90" s="63">
        <v>2.7799999999999998E-2</v>
      </c>
      <c r="C90" s="63">
        <v>2.3159999999999999E-3</v>
      </c>
      <c r="D90" s="163"/>
      <c r="E90" s="163"/>
      <c r="F90" s="163"/>
      <c r="G90" s="163"/>
      <c r="H90" s="163"/>
      <c r="I90" s="163"/>
    </row>
    <row r="91" spans="1:9" ht="26.25" thickBot="1" x14ac:dyDescent="0.25">
      <c r="A91" s="64" t="s">
        <v>329</v>
      </c>
      <c r="B91" s="65">
        <v>0.1111</v>
      </c>
      <c r="C91" s="65">
        <v>9.2569999999999996E-3</v>
      </c>
      <c r="D91" s="163"/>
      <c r="E91" s="163"/>
      <c r="F91" s="163"/>
      <c r="G91" s="163"/>
      <c r="H91" s="163"/>
      <c r="I91" s="163"/>
    </row>
    <row r="92" spans="1:9" ht="84.75" customHeight="1" thickBot="1" x14ac:dyDescent="0.25">
      <c r="A92" s="64" t="s">
        <v>330</v>
      </c>
      <c r="B92" s="481">
        <v>0.12039999999999999</v>
      </c>
      <c r="C92" s="482"/>
      <c r="D92" s="163"/>
      <c r="E92" s="163"/>
      <c r="F92" s="163"/>
      <c r="G92" s="163"/>
      <c r="H92" s="163"/>
      <c r="I92" s="163"/>
    </row>
    <row r="93" spans="1:9" ht="69" customHeight="1" x14ac:dyDescent="0.2">
      <c r="A93" s="59"/>
      <c r="D93" s="163"/>
      <c r="E93" s="163"/>
      <c r="F93" s="163"/>
      <c r="G93" s="163"/>
      <c r="H93" s="163"/>
      <c r="I93" s="163"/>
    </row>
    <row r="94" spans="1:9" ht="15" x14ac:dyDescent="0.2">
      <c r="A94" s="483" t="s">
        <v>331</v>
      </c>
      <c r="B94" s="483"/>
      <c r="C94" s="483"/>
      <c r="D94" s="483"/>
      <c r="E94" s="483"/>
      <c r="F94" s="483"/>
      <c r="G94" s="483"/>
      <c r="H94" s="483"/>
      <c r="I94" s="483"/>
    </row>
    <row r="95" spans="1:9" ht="15" x14ac:dyDescent="0.2">
      <c r="A95" s="483" t="s">
        <v>332</v>
      </c>
      <c r="B95" s="483"/>
      <c r="C95" s="483"/>
      <c r="D95" s="483"/>
      <c r="E95" s="483"/>
      <c r="F95" s="483"/>
      <c r="G95" s="483"/>
      <c r="H95" s="483"/>
      <c r="I95" s="483"/>
    </row>
    <row r="96" spans="1:9" x14ac:dyDescent="0.2">
      <c r="A96" s="3"/>
      <c r="B96" s="18"/>
      <c r="C96" s="18"/>
      <c r="D96" s="18"/>
      <c r="E96" s="18"/>
      <c r="F96" s="18"/>
      <c r="G96" s="18"/>
      <c r="H96" s="18"/>
      <c r="I96" s="7"/>
    </row>
    <row r="97" spans="1:9" x14ac:dyDescent="0.2">
      <c r="A97" s="3"/>
      <c r="B97" s="18"/>
      <c r="C97" s="18"/>
      <c r="D97" s="18"/>
      <c r="E97" s="18"/>
      <c r="F97" s="18"/>
      <c r="G97" s="18"/>
      <c r="H97" s="18"/>
      <c r="I97" s="7"/>
    </row>
    <row r="98" spans="1:9" x14ac:dyDescent="0.2">
      <c r="A98" s="49" t="s">
        <v>333</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A192B-45CF-4592-B125-199A3AB4FC71}">
  <sheetPr>
    <tabColor theme="4" tint="0.59999389629810485"/>
  </sheetPr>
  <dimension ref="A1:Q173"/>
  <sheetViews>
    <sheetView showGridLines="0" topLeftCell="A125" zoomScale="120" zoomScaleNormal="120" workbookViewId="0">
      <selection activeCell="A146" sqref="A146:I146"/>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24.28515625" style="185" customWidth="1"/>
    <col min="13" max="13" width="13.42578125" bestFit="1" customWidth="1"/>
    <col min="14" max="14" width="12.28515625" bestFit="1" customWidth="1"/>
    <col min="15" max="15" width="15.140625" bestFit="1" customWidth="1"/>
    <col min="17" max="17" width="13.140625" customWidth="1"/>
  </cols>
  <sheetData>
    <row r="1" spans="1:10" ht="13.5" thickBot="1" x14ac:dyDescent="0.25">
      <c r="A1" s="260" t="s">
        <v>30</v>
      </c>
      <c r="B1" s="261"/>
      <c r="C1" s="261"/>
      <c r="D1" s="261"/>
      <c r="E1" s="261"/>
      <c r="F1" s="261"/>
      <c r="G1" s="261"/>
      <c r="H1" s="261"/>
      <c r="I1" s="262"/>
    </row>
    <row r="2" spans="1:10" x14ac:dyDescent="0.2">
      <c r="A2" s="164"/>
      <c r="B2" s="164"/>
      <c r="C2" s="164"/>
      <c r="D2" s="164"/>
      <c r="E2" s="164"/>
      <c r="F2" s="164"/>
      <c r="G2" s="164"/>
      <c r="H2" s="164"/>
      <c r="I2" s="164"/>
    </row>
    <row r="3" spans="1:10" x14ac:dyDescent="0.2">
      <c r="A3" s="263" t="s">
        <v>31</v>
      </c>
      <c r="B3" s="263"/>
      <c r="C3" s="263"/>
      <c r="D3" s="263"/>
      <c r="E3" s="263"/>
      <c r="F3" s="263"/>
      <c r="G3" s="164"/>
      <c r="H3" s="164"/>
      <c r="I3" s="164"/>
    </row>
    <row r="4" spans="1:10" x14ac:dyDescent="0.2">
      <c r="A4" s="263" t="s">
        <v>32</v>
      </c>
      <c r="B4" s="263"/>
      <c r="C4" s="263"/>
      <c r="D4" s="263"/>
      <c r="E4" s="263"/>
      <c r="F4" s="263"/>
      <c r="G4" s="164"/>
      <c r="H4" s="164"/>
      <c r="I4" s="164"/>
    </row>
    <row r="5" spans="1:10" x14ac:dyDescent="0.2">
      <c r="A5" s="189"/>
      <c r="B5" s="189"/>
      <c r="C5" s="189"/>
      <c r="D5" s="189"/>
      <c r="E5" s="189"/>
      <c r="F5" s="189"/>
      <c r="G5" s="9"/>
      <c r="H5" s="9"/>
      <c r="I5" s="9"/>
    </row>
    <row r="6" spans="1:10" x14ac:dyDescent="0.2">
      <c r="A6" s="263" t="s">
        <v>33</v>
      </c>
      <c r="B6" s="263"/>
      <c r="C6" s="263"/>
      <c r="D6" s="263"/>
      <c r="E6" s="263"/>
      <c r="F6" s="263"/>
      <c r="G6" s="9"/>
      <c r="H6" s="9"/>
      <c r="I6" s="9"/>
    </row>
    <row r="7" spans="1:10" x14ac:dyDescent="0.2">
      <c r="A7" s="165"/>
      <c r="B7" s="165"/>
      <c r="C7" s="165"/>
      <c r="D7" s="165"/>
      <c r="E7" s="165"/>
      <c r="F7" s="165"/>
      <c r="G7" s="165"/>
      <c r="H7" s="165"/>
      <c r="I7" s="165"/>
    </row>
    <row r="8" spans="1:10" x14ac:dyDescent="0.2">
      <c r="A8" s="258" t="s">
        <v>34</v>
      </c>
      <c r="B8" s="258"/>
      <c r="C8" s="258"/>
      <c r="D8" s="258"/>
      <c r="E8" s="258"/>
      <c r="F8" s="258"/>
      <c r="G8" s="258"/>
      <c r="H8" s="258"/>
      <c r="I8" s="258"/>
    </row>
    <row r="9" spans="1:10" x14ac:dyDescent="0.2">
      <c r="A9" s="166" t="s">
        <v>35</v>
      </c>
      <c r="B9" s="241" t="s">
        <v>36</v>
      </c>
      <c r="C9" s="257"/>
      <c r="D9" s="257"/>
      <c r="E9" s="257"/>
      <c r="F9" s="257"/>
      <c r="G9" s="257"/>
      <c r="H9" s="257"/>
      <c r="I9" s="190" t="s">
        <v>37</v>
      </c>
    </row>
    <row r="10" spans="1:10" x14ac:dyDescent="0.2">
      <c r="A10" s="166" t="s">
        <v>38</v>
      </c>
      <c r="B10" s="241" t="s">
        <v>39</v>
      </c>
      <c r="C10" s="257"/>
      <c r="D10" s="257"/>
      <c r="E10" s="257"/>
      <c r="F10" s="257"/>
      <c r="G10" s="257"/>
      <c r="H10" s="257"/>
      <c r="I10" s="11"/>
    </row>
    <row r="11" spans="1:10" ht="38.25" x14ac:dyDescent="0.2">
      <c r="A11" s="166" t="s">
        <v>40</v>
      </c>
      <c r="B11" s="241" t="s">
        <v>41</v>
      </c>
      <c r="C11" s="241"/>
      <c r="D11" s="241"/>
      <c r="E11" s="241"/>
      <c r="F11" s="241"/>
      <c r="G11" s="241"/>
      <c r="H11" s="241"/>
      <c r="I11" s="11" t="s">
        <v>42</v>
      </c>
      <c r="J11" s="185" t="s">
        <v>43</v>
      </c>
    </row>
    <row r="12" spans="1:10" x14ac:dyDescent="0.2">
      <c r="A12" s="166" t="s">
        <v>44</v>
      </c>
      <c r="B12" s="241" t="s">
        <v>45</v>
      </c>
      <c r="C12" s="257"/>
      <c r="D12" s="257"/>
      <c r="E12" s="257"/>
      <c r="F12" s="257"/>
      <c r="G12" s="257"/>
      <c r="H12" s="257"/>
      <c r="I12" s="166">
        <v>60</v>
      </c>
    </row>
    <row r="13" spans="1:10" x14ac:dyDescent="0.2">
      <c r="A13" s="164"/>
      <c r="B13" s="165"/>
      <c r="C13" s="165"/>
      <c r="D13" s="165"/>
      <c r="E13" s="165"/>
      <c r="F13" s="165"/>
      <c r="G13" s="165"/>
      <c r="H13" s="164"/>
      <c r="I13" s="164"/>
    </row>
    <row r="14" spans="1:10" x14ac:dyDescent="0.2">
      <c r="A14" s="258" t="s">
        <v>46</v>
      </c>
      <c r="B14" s="258"/>
      <c r="C14" s="258"/>
      <c r="D14" s="258"/>
      <c r="E14" s="258"/>
      <c r="F14" s="258"/>
      <c r="G14" s="258"/>
      <c r="H14" s="258"/>
      <c r="I14" s="258"/>
    </row>
    <row r="15" spans="1:10" x14ac:dyDescent="0.2">
      <c r="A15" s="259" t="s">
        <v>47</v>
      </c>
      <c r="B15" s="259"/>
      <c r="C15" s="259" t="s">
        <v>48</v>
      </c>
      <c r="D15" s="259"/>
      <c r="E15" s="259" t="s">
        <v>49</v>
      </c>
      <c r="F15" s="259"/>
      <c r="G15" s="259"/>
      <c r="H15" s="259"/>
      <c r="I15" s="259"/>
    </row>
    <row r="16" spans="1:10" x14ac:dyDescent="0.2">
      <c r="A16" s="266" t="s">
        <v>50</v>
      </c>
      <c r="B16" s="267"/>
      <c r="C16" s="266" t="s">
        <v>13</v>
      </c>
      <c r="D16" s="267"/>
      <c r="E16" s="268">
        <v>1</v>
      </c>
      <c r="F16" s="269"/>
      <c r="G16" s="269"/>
      <c r="H16" s="269"/>
      <c r="I16" s="269"/>
    </row>
    <row r="17" spans="1:9" x14ac:dyDescent="0.2">
      <c r="A17" s="20"/>
      <c r="B17" s="167"/>
      <c r="C17" s="21"/>
      <c r="D17" s="168"/>
      <c r="E17" s="22"/>
      <c r="F17" s="169"/>
      <c r="G17" s="169"/>
      <c r="H17" s="169"/>
      <c r="I17" s="169"/>
    </row>
    <row r="18" spans="1:9" x14ac:dyDescent="0.2">
      <c r="A18" s="18" t="s">
        <v>51</v>
      </c>
      <c r="B18" s="167"/>
      <c r="C18" s="21"/>
      <c r="D18" s="168"/>
      <c r="E18" s="22"/>
      <c r="F18" s="169"/>
      <c r="G18" s="169"/>
      <c r="H18" s="169"/>
      <c r="I18" s="169"/>
    </row>
    <row r="19" spans="1:9" x14ac:dyDescent="0.2">
      <c r="A19" s="18" t="s">
        <v>52</v>
      </c>
      <c r="B19" s="167"/>
      <c r="C19" s="21"/>
      <c r="D19" s="168"/>
      <c r="E19" s="22"/>
      <c r="F19" s="169"/>
      <c r="G19" s="169"/>
      <c r="H19" s="169"/>
      <c r="I19" s="169"/>
    </row>
    <row r="20" spans="1:9" x14ac:dyDescent="0.2">
      <c r="A20" s="18" t="s">
        <v>53</v>
      </c>
      <c r="B20" s="167"/>
      <c r="C20" s="21"/>
      <c r="D20" s="168"/>
      <c r="E20" s="22"/>
      <c r="F20" s="169"/>
      <c r="G20" s="169"/>
      <c r="H20" s="169"/>
      <c r="I20" s="169"/>
    </row>
    <row r="21" spans="1:9" x14ac:dyDescent="0.2">
      <c r="A21" s="18" t="s">
        <v>54</v>
      </c>
      <c r="B21" s="167"/>
      <c r="C21" s="21"/>
      <c r="D21" s="168"/>
      <c r="E21" s="22"/>
      <c r="F21" s="169"/>
      <c r="G21" s="169"/>
      <c r="H21" s="169"/>
      <c r="I21" s="169"/>
    </row>
    <row r="22" spans="1:9" ht="14.25" x14ac:dyDescent="0.2">
      <c r="A22" s="35"/>
      <c r="B22" s="167"/>
      <c r="C22" s="21"/>
      <c r="D22" s="168"/>
      <c r="E22" s="22"/>
      <c r="F22" s="169"/>
      <c r="G22" s="169"/>
      <c r="H22" s="169"/>
      <c r="I22" s="169"/>
    </row>
    <row r="23" spans="1:9" x14ac:dyDescent="0.2">
      <c r="A23" s="19" t="s">
        <v>55</v>
      </c>
      <c r="B23" s="167"/>
      <c r="C23" s="21"/>
      <c r="D23" s="168"/>
      <c r="E23" s="22"/>
      <c r="F23" s="169"/>
      <c r="G23" s="169"/>
      <c r="H23" s="169"/>
      <c r="I23" s="169"/>
    </row>
    <row r="24" spans="1:9" x14ac:dyDescent="0.2">
      <c r="A24" s="20"/>
      <c r="B24" s="167"/>
      <c r="C24" s="21"/>
      <c r="D24" s="168"/>
      <c r="E24" s="22"/>
      <c r="F24" s="169"/>
      <c r="G24" s="169"/>
      <c r="H24" s="169"/>
      <c r="I24" s="169"/>
    </row>
    <row r="25" spans="1:9" x14ac:dyDescent="0.2">
      <c r="A25" s="19" t="s">
        <v>56</v>
      </c>
      <c r="B25" s="167"/>
      <c r="C25" s="21"/>
      <c r="D25" s="168"/>
      <c r="E25" s="22"/>
      <c r="F25" s="169"/>
      <c r="G25" s="169"/>
      <c r="H25" s="169"/>
      <c r="I25" s="169"/>
    </row>
    <row r="26" spans="1:9" x14ac:dyDescent="0.2">
      <c r="A26" s="18" t="s">
        <v>57</v>
      </c>
      <c r="B26" s="167"/>
      <c r="C26" s="21"/>
      <c r="D26" s="168"/>
      <c r="E26" s="22"/>
      <c r="F26" s="169"/>
      <c r="G26" s="169"/>
      <c r="H26" s="169"/>
      <c r="I26" s="169"/>
    </row>
    <row r="27" spans="1:9" x14ac:dyDescent="0.2">
      <c r="A27" s="258" t="s">
        <v>58</v>
      </c>
      <c r="B27" s="258"/>
      <c r="C27" s="258"/>
      <c r="D27" s="258"/>
      <c r="E27" s="258"/>
      <c r="F27" s="258"/>
      <c r="G27" s="258"/>
      <c r="H27" s="258"/>
      <c r="I27" s="258"/>
    </row>
    <row r="28" spans="1:9" x14ac:dyDescent="0.2">
      <c r="A28" s="170">
        <v>1</v>
      </c>
      <c r="B28" s="264" t="s">
        <v>59</v>
      </c>
      <c r="C28" s="264"/>
      <c r="D28" s="264"/>
      <c r="E28" s="264"/>
      <c r="F28" s="264"/>
      <c r="G28" s="264"/>
      <c r="H28" s="264"/>
      <c r="I28" s="191" t="s">
        <v>50</v>
      </c>
    </row>
    <row r="29" spans="1:9" x14ac:dyDescent="0.2">
      <c r="A29" s="166">
        <v>2</v>
      </c>
      <c r="B29" s="241" t="s">
        <v>60</v>
      </c>
      <c r="C29" s="241"/>
      <c r="D29" s="241"/>
      <c r="E29" s="241"/>
      <c r="F29" s="241"/>
      <c r="G29" s="241"/>
      <c r="H29" s="241"/>
      <c r="I29" s="192" t="s">
        <v>17</v>
      </c>
    </row>
    <row r="30" spans="1:9" x14ac:dyDescent="0.2">
      <c r="A30" s="166">
        <v>3</v>
      </c>
      <c r="B30" s="257" t="s">
        <v>61</v>
      </c>
      <c r="C30" s="257"/>
      <c r="D30" s="257"/>
      <c r="E30" s="257"/>
      <c r="F30" s="257"/>
      <c r="G30" s="257"/>
      <c r="H30" s="257"/>
      <c r="I30" s="193">
        <v>7626</v>
      </c>
    </row>
    <row r="31" spans="1:9" x14ac:dyDescent="0.2">
      <c r="A31" s="170">
        <v>4</v>
      </c>
      <c r="B31" s="264" t="s">
        <v>62</v>
      </c>
      <c r="C31" s="264"/>
      <c r="D31" s="264"/>
      <c r="E31" s="264"/>
      <c r="F31" s="264"/>
      <c r="G31" s="264"/>
      <c r="H31" s="264"/>
      <c r="I31" s="191" t="s">
        <v>63</v>
      </c>
    </row>
    <row r="32" spans="1:9" x14ac:dyDescent="0.2">
      <c r="A32" s="166">
        <v>5</v>
      </c>
      <c r="B32" s="241" t="s">
        <v>64</v>
      </c>
      <c r="C32" s="257"/>
      <c r="D32" s="257"/>
      <c r="E32" s="257"/>
      <c r="F32" s="257"/>
      <c r="G32" s="257"/>
      <c r="H32" s="257"/>
      <c r="I32" s="194">
        <v>46023</v>
      </c>
    </row>
    <row r="33" spans="1:9" x14ac:dyDescent="0.2">
      <c r="A33" s="164"/>
      <c r="B33" s="165"/>
      <c r="C33" s="165"/>
      <c r="D33" s="165"/>
      <c r="E33" s="165"/>
      <c r="F33" s="165"/>
      <c r="G33" s="165"/>
      <c r="H33" s="165"/>
      <c r="I33" s="171"/>
    </row>
    <row r="34" spans="1:9" x14ac:dyDescent="0.2">
      <c r="A34" s="18" t="s">
        <v>65</v>
      </c>
      <c r="B34" s="165"/>
      <c r="C34" s="165"/>
      <c r="D34" s="165"/>
      <c r="E34" s="165"/>
      <c r="F34" s="165"/>
      <c r="G34" s="165"/>
      <c r="H34" s="165"/>
      <c r="I34" s="171"/>
    </row>
    <row r="35" spans="1:9" x14ac:dyDescent="0.2">
      <c r="A35" s="18" t="s">
        <v>66</v>
      </c>
      <c r="B35" s="165"/>
      <c r="C35" s="165"/>
      <c r="D35" s="165"/>
      <c r="E35" s="165"/>
      <c r="F35" s="165"/>
      <c r="G35" s="165"/>
      <c r="H35" s="165"/>
      <c r="I35" s="171"/>
    </row>
    <row r="37" spans="1:9" x14ac:dyDescent="0.2">
      <c r="A37" s="265" t="s">
        <v>67</v>
      </c>
      <c r="B37" s="265"/>
      <c r="C37" s="265"/>
      <c r="D37" s="265"/>
      <c r="E37" s="265"/>
      <c r="F37" s="265"/>
      <c r="G37" s="265"/>
      <c r="H37" s="265"/>
      <c r="I37" s="265"/>
    </row>
    <row r="38" spans="1:9" x14ac:dyDescent="0.2">
      <c r="A38" s="8">
        <v>1</v>
      </c>
      <c r="B38" s="259" t="s">
        <v>68</v>
      </c>
      <c r="C38" s="259"/>
      <c r="D38" s="259"/>
      <c r="E38" s="259"/>
      <c r="F38" s="259"/>
      <c r="G38" s="259"/>
      <c r="H38" s="8" t="s">
        <v>69</v>
      </c>
      <c r="I38" s="8" t="s">
        <v>70</v>
      </c>
    </row>
    <row r="39" spans="1:9" x14ac:dyDescent="0.2">
      <c r="A39" s="8" t="s">
        <v>35</v>
      </c>
      <c r="B39" s="241" t="s">
        <v>71</v>
      </c>
      <c r="C39" s="241"/>
      <c r="D39" s="241"/>
      <c r="E39" s="241"/>
      <c r="F39" s="241"/>
      <c r="G39" s="241"/>
      <c r="H39" s="10"/>
      <c r="I39" s="195">
        <f>I30</f>
        <v>7626</v>
      </c>
    </row>
    <row r="40" spans="1:9" x14ac:dyDescent="0.2">
      <c r="A40" s="8" t="s">
        <v>38</v>
      </c>
      <c r="B40" s="241" t="s">
        <v>72</v>
      </c>
      <c r="C40" s="241"/>
      <c r="D40" s="241"/>
      <c r="E40" s="241"/>
      <c r="F40" s="241"/>
      <c r="G40" s="241"/>
      <c r="H40" s="2"/>
      <c r="I40" s="195">
        <f>I39*H40</f>
        <v>0</v>
      </c>
    </row>
    <row r="41" spans="1:9" x14ac:dyDescent="0.2">
      <c r="A41" s="8" t="s">
        <v>40</v>
      </c>
      <c r="B41" s="241" t="s">
        <v>73</v>
      </c>
      <c r="C41" s="241"/>
      <c r="D41" s="241"/>
      <c r="E41" s="241"/>
      <c r="F41" s="241"/>
      <c r="G41" s="241"/>
      <c r="H41" s="2"/>
      <c r="I41" s="195">
        <f>H41*I39</f>
        <v>0</v>
      </c>
    </row>
    <row r="42" spans="1:9" x14ac:dyDescent="0.2">
      <c r="A42" s="8" t="s">
        <v>44</v>
      </c>
      <c r="B42" s="241" t="s">
        <v>74</v>
      </c>
      <c r="C42" s="241"/>
      <c r="D42" s="241"/>
      <c r="E42" s="241"/>
      <c r="F42" s="241"/>
      <c r="G42" s="241"/>
      <c r="H42" s="2"/>
      <c r="I42" s="195">
        <v>0</v>
      </c>
    </row>
    <row r="43" spans="1:9" x14ac:dyDescent="0.2">
      <c r="A43" s="8" t="s">
        <v>75</v>
      </c>
      <c r="B43" s="241" t="s">
        <v>76</v>
      </c>
      <c r="C43" s="241"/>
      <c r="D43" s="241"/>
      <c r="E43" s="241"/>
      <c r="F43" s="241"/>
      <c r="G43" s="241"/>
      <c r="H43" s="5"/>
      <c r="I43" s="195">
        <v>0</v>
      </c>
    </row>
    <row r="44" spans="1:9" x14ac:dyDescent="0.2">
      <c r="A44" s="8" t="s">
        <v>77</v>
      </c>
      <c r="B44" s="241" t="s">
        <v>78</v>
      </c>
      <c r="C44" s="241"/>
      <c r="D44" s="241"/>
      <c r="E44" s="241"/>
      <c r="F44" s="241"/>
      <c r="G44" s="241"/>
      <c r="H44" s="2"/>
      <c r="I44" s="195">
        <v>0</v>
      </c>
    </row>
    <row r="45" spans="1:9" x14ac:dyDescent="0.2">
      <c r="A45" s="274" t="s">
        <v>79</v>
      </c>
      <c r="B45" s="258"/>
      <c r="C45" s="258"/>
      <c r="D45" s="258"/>
      <c r="E45" s="258"/>
      <c r="F45" s="258"/>
      <c r="G45" s="258"/>
      <c r="H45" s="258"/>
      <c r="I45" s="196">
        <f>SUM(I39:I44)</f>
        <v>7626</v>
      </c>
    </row>
    <row r="46" spans="1:9" x14ac:dyDescent="0.2">
      <c r="A46" s="9"/>
      <c r="B46" s="9"/>
      <c r="C46" s="9"/>
      <c r="D46" s="9"/>
      <c r="E46" s="9"/>
      <c r="F46" s="9"/>
      <c r="G46" s="9"/>
      <c r="H46" s="9"/>
      <c r="I46" s="9"/>
    </row>
    <row r="47" spans="1:9" x14ac:dyDescent="0.2">
      <c r="A47" s="18" t="s">
        <v>80</v>
      </c>
      <c r="B47" s="9"/>
      <c r="C47" s="9"/>
      <c r="D47" s="9"/>
      <c r="E47" s="9"/>
      <c r="F47" s="9"/>
      <c r="G47" s="9"/>
      <c r="H47" s="9"/>
      <c r="I47" s="9"/>
    </row>
    <row r="48" spans="1:9" x14ac:dyDescent="0.2">
      <c r="A48" s="18" t="s">
        <v>81</v>
      </c>
      <c r="B48" s="9"/>
      <c r="C48" s="9"/>
      <c r="D48" s="9"/>
      <c r="E48" s="9"/>
      <c r="F48" s="9"/>
      <c r="G48" s="9"/>
      <c r="H48" s="9"/>
      <c r="I48" s="9"/>
    </row>
    <row r="49" spans="1:10" x14ac:dyDescent="0.2">
      <c r="A49" s="3"/>
      <c r="B49" s="3"/>
      <c r="C49" s="3"/>
      <c r="D49" s="3"/>
      <c r="E49" s="3"/>
      <c r="F49" s="3"/>
      <c r="G49" s="3"/>
      <c r="H49" s="3"/>
      <c r="I49" s="4"/>
    </row>
    <row r="50" spans="1:10" x14ac:dyDescent="0.2">
      <c r="A50" s="265" t="s">
        <v>82</v>
      </c>
      <c r="B50" s="265"/>
      <c r="C50" s="265"/>
      <c r="D50" s="265"/>
      <c r="E50" s="265"/>
      <c r="F50" s="265"/>
      <c r="G50" s="265"/>
      <c r="H50" s="265"/>
      <c r="I50" s="265"/>
    </row>
    <row r="51" spans="1:10" x14ac:dyDescent="0.2">
      <c r="A51" s="28" t="s">
        <v>83</v>
      </c>
      <c r="B51" s="270" t="s">
        <v>84</v>
      </c>
      <c r="C51" s="271"/>
      <c r="D51" s="271"/>
      <c r="E51" s="271"/>
      <c r="F51" s="271"/>
      <c r="G51" s="272"/>
      <c r="H51" s="8" t="s">
        <v>69</v>
      </c>
      <c r="I51" s="8" t="s">
        <v>70</v>
      </c>
    </row>
    <row r="52" spans="1:10" x14ac:dyDescent="0.2">
      <c r="A52" s="8" t="s">
        <v>35</v>
      </c>
      <c r="B52" s="241" t="s">
        <v>85</v>
      </c>
      <c r="C52" s="241"/>
      <c r="D52" s="241"/>
      <c r="E52" s="241"/>
      <c r="F52" s="241"/>
      <c r="G52" s="241"/>
      <c r="H52" s="1">
        <f>1/12</f>
        <v>8.3333333333333329E-2</v>
      </c>
      <c r="I52" s="195">
        <f>$I$45*H52</f>
        <v>635.5</v>
      </c>
    </row>
    <row r="53" spans="1:10" ht="51" x14ac:dyDescent="0.2">
      <c r="A53" s="8" t="s">
        <v>38</v>
      </c>
      <c r="B53" s="241" t="s">
        <v>86</v>
      </c>
      <c r="C53" s="241"/>
      <c r="D53" s="241"/>
      <c r="E53" s="241"/>
      <c r="F53" s="241"/>
      <c r="G53" s="241"/>
      <c r="H53" s="12">
        <f>1/3/12</f>
        <v>2.7777777777777776E-2</v>
      </c>
      <c r="I53" s="195">
        <f>$I$45*H53</f>
        <v>211.83333333333331</v>
      </c>
      <c r="J53" s="186" t="s">
        <v>87</v>
      </c>
    </row>
    <row r="54" spans="1:10" x14ac:dyDescent="0.2">
      <c r="A54" s="258" t="s">
        <v>88</v>
      </c>
      <c r="B54" s="258"/>
      <c r="C54" s="258"/>
      <c r="D54" s="258"/>
      <c r="E54" s="258"/>
      <c r="F54" s="258"/>
      <c r="G54" s="258"/>
      <c r="H54" s="23">
        <f>TRUNC(SUM(H52:H53),4)</f>
        <v>0.1111</v>
      </c>
      <c r="I54" s="196">
        <f>SUM(I52:I53)</f>
        <v>847.33333333333326</v>
      </c>
    </row>
    <row r="55" spans="1:10" ht="35.450000000000003" customHeight="1" x14ac:dyDescent="0.2">
      <c r="A55" s="28" t="s">
        <v>40</v>
      </c>
      <c r="B55" s="273" t="s">
        <v>89</v>
      </c>
      <c r="C55" s="273"/>
      <c r="D55" s="273"/>
      <c r="E55" s="273"/>
      <c r="F55" s="273"/>
      <c r="G55" s="273"/>
      <c r="H55" s="50">
        <v>7.8200000000000006E-2</v>
      </c>
      <c r="I55" s="197">
        <f>$I$45*H55</f>
        <v>596.35320000000002</v>
      </c>
    </row>
    <row r="56" spans="1:10" x14ac:dyDescent="0.2">
      <c r="A56" s="258" t="s">
        <v>90</v>
      </c>
      <c r="B56" s="258"/>
      <c r="C56" s="258"/>
      <c r="D56" s="258"/>
      <c r="E56" s="258"/>
      <c r="F56" s="258"/>
      <c r="G56" s="258"/>
      <c r="H56" s="23">
        <f>TRUNC(SUM(H54:H55),4)</f>
        <v>0.1893</v>
      </c>
      <c r="I56" s="196">
        <f>SUM(I54:I55)</f>
        <v>1443.6865333333333</v>
      </c>
    </row>
    <row r="57" spans="1:10" x14ac:dyDescent="0.2">
      <c r="A57" s="3"/>
      <c r="B57" s="3"/>
      <c r="C57" s="3"/>
      <c r="D57" s="3"/>
      <c r="E57" s="3"/>
      <c r="F57" s="3"/>
      <c r="G57" s="3"/>
      <c r="H57" s="25"/>
      <c r="I57" s="4"/>
    </row>
    <row r="58" spans="1:10" x14ac:dyDescent="0.2">
      <c r="A58" s="18" t="s">
        <v>91</v>
      </c>
      <c r="B58" s="3"/>
      <c r="C58" s="3"/>
      <c r="D58" s="3"/>
      <c r="E58" s="3"/>
      <c r="F58" s="3"/>
      <c r="G58" s="3"/>
      <c r="H58" s="25"/>
      <c r="I58" s="4"/>
    </row>
    <row r="59" spans="1:10" x14ac:dyDescent="0.2">
      <c r="A59" s="18" t="s">
        <v>92</v>
      </c>
      <c r="B59" s="3"/>
      <c r="C59" s="3"/>
      <c r="D59" s="3"/>
      <c r="E59" s="3"/>
      <c r="F59" s="3"/>
      <c r="G59" s="3"/>
      <c r="H59" s="25"/>
      <c r="I59" s="4"/>
    </row>
    <row r="60" spans="1:10" x14ac:dyDescent="0.2">
      <c r="A60" s="18" t="s">
        <v>93</v>
      </c>
      <c r="B60" s="3"/>
      <c r="C60" s="3"/>
      <c r="D60" s="3"/>
      <c r="E60" s="3"/>
      <c r="F60" s="3"/>
      <c r="G60" s="3"/>
      <c r="H60" s="25"/>
      <c r="I60" s="4"/>
    </row>
    <row r="61" spans="1:10" x14ac:dyDescent="0.2">
      <c r="A61" s="18" t="s">
        <v>94</v>
      </c>
      <c r="B61" s="9"/>
      <c r="C61" s="9"/>
      <c r="D61" s="9"/>
      <c r="E61" s="9"/>
      <c r="F61" s="9"/>
      <c r="G61" s="9"/>
      <c r="H61" s="9"/>
      <c r="I61" s="9"/>
    </row>
    <row r="62" spans="1:10" x14ac:dyDescent="0.2">
      <c r="A62" s="18" t="s">
        <v>95</v>
      </c>
      <c r="B62" s="9"/>
      <c r="C62" s="9"/>
      <c r="D62" s="9"/>
      <c r="E62" s="9"/>
      <c r="F62" s="9"/>
      <c r="G62" s="9"/>
      <c r="H62" s="9"/>
      <c r="I62" s="9"/>
    </row>
    <row r="63" spans="1:10" x14ac:dyDescent="0.2">
      <c r="A63" s="18"/>
      <c r="B63" s="9"/>
      <c r="C63" s="9"/>
      <c r="D63" s="9"/>
      <c r="E63" s="9"/>
      <c r="F63" s="9"/>
      <c r="G63" s="9"/>
      <c r="H63" s="9"/>
      <c r="I63" s="9"/>
    </row>
    <row r="64" spans="1:10" x14ac:dyDescent="0.2">
      <c r="A64" s="18"/>
      <c r="B64" s="9"/>
      <c r="C64" s="9"/>
      <c r="D64" s="9"/>
      <c r="E64" s="9"/>
      <c r="F64" s="9"/>
      <c r="G64" s="9"/>
      <c r="H64" s="9"/>
      <c r="I64" s="9"/>
    </row>
    <row r="65" spans="1:9" x14ac:dyDescent="0.2">
      <c r="A65" s="26"/>
      <c r="B65" s="26"/>
      <c r="C65" s="26"/>
      <c r="D65" s="26"/>
      <c r="E65" s="26"/>
      <c r="F65" s="26"/>
      <c r="G65" s="26"/>
      <c r="H65" s="26"/>
      <c r="I65" s="26"/>
    </row>
    <row r="66" spans="1:9" x14ac:dyDescent="0.2">
      <c r="A66" s="30" t="s">
        <v>96</v>
      </c>
      <c r="B66" s="278" t="s">
        <v>97</v>
      </c>
      <c r="C66" s="279"/>
      <c r="D66" s="279"/>
      <c r="E66" s="279"/>
      <c r="F66" s="279"/>
      <c r="G66" s="280"/>
      <c r="H66" s="16" t="s">
        <v>69</v>
      </c>
      <c r="I66" s="16" t="s">
        <v>70</v>
      </c>
    </row>
    <row r="67" spans="1:9" x14ac:dyDescent="0.2">
      <c r="A67" s="8" t="s">
        <v>35</v>
      </c>
      <c r="B67" s="241" t="s">
        <v>98</v>
      </c>
      <c r="C67" s="241"/>
      <c r="D67" s="241"/>
      <c r="E67" s="241"/>
      <c r="F67" s="241"/>
      <c r="G67" s="241"/>
      <c r="H67" s="1">
        <v>0.2</v>
      </c>
      <c r="I67" s="195">
        <f t="shared" ref="I67:I74" si="0">H67*($I$45)</f>
        <v>1525.2</v>
      </c>
    </row>
    <row r="68" spans="1:9" x14ac:dyDescent="0.2">
      <c r="A68" s="8" t="s">
        <v>38</v>
      </c>
      <c r="B68" s="241" t="s">
        <v>99</v>
      </c>
      <c r="C68" s="241"/>
      <c r="D68" s="241"/>
      <c r="E68" s="241"/>
      <c r="F68" s="241"/>
      <c r="G68" s="241"/>
      <c r="H68" s="1">
        <v>2.5000000000000001E-2</v>
      </c>
      <c r="I68" s="195">
        <f t="shared" si="0"/>
        <v>190.65</v>
      </c>
    </row>
    <row r="69" spans="1:9" x14ac:dyDescent="0.2">
      <c r="A69" s="8" t="s">
        <v>40</v>
      </c>
      <c r="B69" s="241" t="s">
        <v>100</v>
      </c>
      <c r="C69" s="241"/>
      <c r="D69" s="241"/>
      <c r="E69" s="241"/>
      <c r="F69" s="241"/>
      <c r="G69" s="241"/>
      <c r="H69" s="1">
        <v>0.03</v>
      </c>
      <c r="I69" s="195">
        <f t="shared" si="0"/>
        <v>228.78</v>
      </c>
    </row>
    <row r="70" spans="1:9" x14ac:dyDescent="0.2">
      <c r="A70" s="8" t="s">
        <v>44</v>
      </c>
      <c r="B70" s="241" t="s">
        <v>101</v>
      </c>
      <c r="C70" s="241"/>
      <c r="D70" s="241"/>
      <c r="E70" s="241"/>
      <c r="F70" s="241"/>
      <c r="G70" s="241"/>
      <c r="H70" s="1">
        <v>1.4999999999999999E-2</v>
      </c>
      <c r="I70" s="195">
        <f t="shared" si="0"/>
        <v>114.39</v>
      </c>
    </row>
    <row r="71" spans="1:9" x14ac:dyDescent="0.2">
      <c r="A71" s="8" t="s">
        <v>75</v>
      </c>
      <c r="B71" s="241" t="s">
        <v>102</v>
      </c>
      <c r="C71" s="241"/>
      <c r="D71" s="241"/>
      <c r="E71" s="241"/>
      <c r="F71" s="241"/>
      <c r="G71" s="241"/>
      <c r="H71" s="1">
        <v>0.01</v>
      </c>
      <c r="I71" s="195">
        <f t="shared" si="0"/>
        <v>76.260000000000005</v>
      </c>
    </row>
    <row r="72" spans="1:9" x14ac:dyDescent="0.2">
      <c r="A72" s="8" t="s">
        <v>77</v>
      </c>
      <c r="B72" s="241" t="s">
        <v>103</v>
      </c>
      <c r="C72" s="241"/>
      <c r="D72" s="241"/>
      <c r="E72" s="241"/>
      <c r="F72" s="241"/>
      <c r="G72" s="241"/>
      <c r="H72" s="1">
        <v>6.0000000000000001E-3</v>
      </c>
      <c r="I72" s="195">
        <f t="shared" si="0"/>
        <v>45.756</v>
      </c>
    </row>
    <row r="73" spans="1:9" x14ac:dyDescent="0.2">
      <c r="A73" s="8" t="s">
        <v>104</v>
      </c>
      <c r="B73" s="241" t="s">
        <v>105</v>
      </c>
      <c r="C73" s="241"/>
      <c r="D73" s="241"/>
      <c r="E73" s="241"/>
      <c r="F73" s="241"/>
      <c r="G73" s="241"/>
      <c r="H73" s="1">
        <v>2E-3</v>
      </c>
      <c r="I73" s="195">
        <f t="shared" si="0"/>
        <v>15.252000000000001</v>
      </c>
    </row>
    <row r="74" spans="1:9" x14ac:dyDescent="0.2">
      <c r="A74" s="8" t="s">
        <v>106</v>
      </c>
      <c r="B74" s="241" t="s">
        <v>107</v>
      </c>
      <c r="C74" s="241"/>
      <c r="D74" s="241"/>
      <c r="E74" s="241"/>
      <c r="F74" s="241"/>
      <c r="G74" s="241"/>
      <c r="H74" s="1">
        <v>0.08</v>
      </c>
      <c r="I74" s="195">
        <f t="shared" si="0"/>
        <v>610.08000000000004</v>
      </c>
    </row>
    <row r="75" spans="1:9" x14ac:dyDescent="0.2">
      <c r="A75" s="258" t="s">
        <v>108</v>
      </c>
      <c r="B75" s="258"/>
      <c r="C75" s="258"/>
      <c r="D75" s="258"/>
      <c r="E75" s="258"/>
      <c r="F75" s="258"/>
      <c r="G75" s="258"/>
      <c r="H75" s="23">
        <f>SUM(H67:H74)</f>
        <v>0.36800000000000005</v>
      </c>
      <c r="I75" s="196">
        <f>SUM(I67:I74)</f>
        <v>2806.3679999999999</v>
      </c>
    </row>
    <row r="76" spans="1:9" x14ac:dyDescent="0.2">
      <c r="A76" s="3"/>
      <c r="B76" s="3"/>
      <c r="C76" s="3"/>
      <c r="D76" s="3"/>
      <c r="E76" s="3"/>
      <c r="F76" s="3"/>
      <c r="G76" s="3"/>
      <c r="H76" s="25"/>
      <c r="I76" s="4"/>
    </row>
    <row r="77" spans="1:9" x14ac:dyDescent="0.2">
      <c r="A77" s="18" t="s">
        <v>109</v>
      </c>
      <c r="B77" s="3"/>
      <c r="C77" s="3"/>
      <c r="D77" s="3"/>
      <c r="E77" s="3"/>
      <c r="F77" s="3"/>
      <c r="G77" s="3"/>
      <c r="H77" s="25"/>
      <c r="I77" s="4"/>
    </row>
    <row r="78" spans="1:9" x14ac:dyDescent="0.2">
      <c r="A78" s="18" t="s">
        <v>110</v>
      </c>
      <c r="B78" s="3"/>
      <c r="C78" s="3"/>
      <c r="D78" s="3"/>
      <c r="E78" s="3"/>
      <c r="F78" s="3"/>
      <c r="G78" s="3"/>
      <c r="H78" s="25"/>
      <c r="I78" s="4"/>
    </row>
    <row r="79" spans="1:9" x14ac:dyDescent="0.2">
      <c r="A79" s="18" t="s">
        <v>111</v>
      </c>
      <c r="B79" s="3"/>
      <c r="C79" s="3"/>
      <c r="D79" s="3"/>
      <c r="E79" s="3"/>
      <c r="F79" s="3"/>
      <c r="G79" s="3"/>
      <c r="H79" s="25"/>
      <c r="I79" s="4"/>
    </row>
    <row r="80" spans="1:9" x14ac:dyDescent="0.2">
      <c r="A80" s="18" t="s">
        <v>112</v>
      </c>
      <c r="B80" s="3"/>
      <c r="C80" s="3"/>
      <c r="D80" s="3"/>
      <c r="E80" s="3"/>
      <c r="F80" s="3"/>
      <c r="G80" s="3"/>
      <c r="H80" s="25"/>
      <c r="I80" s="4"/>
    </row>
    <row r="81" spans="1:9" x14ac:dyDescent="0.2">
      <c r="A81" s="18" t="s">
        <v>113</v>
      </c>
      <c r="B81" s="3"/>
      <c r="C81" s="3"/>
      <c r="D81" s="3"/>
      <c r="E81" s="3"/>
      <c r="F81" s="3"/>
      <c r="G81" s="3"/>
      <c r="H81" s="25"/>
      <c r="I81" s="4"/>
    </row>
    <row r="82" spans="1:9" x14ac:dyDescent="0.2">
      <c r="A82" s="9"/>
      <c r="B82" s="9"/>
      <c r="C82" s="9"/>
      <c r="D82" s="9"/>
      <c r="E82" s="9"/>
      <c r="F82" s="9"/>
      <c r="G82" s="9"/>
      <c r="H82" s="9"/>
      <c r="I82" s="9"/>
    </row>
    <row r="83" spans="1:9" x14ac:dyDescent="0.2">
      <c r="A83" s="30" t="s">
        <v>114</v>
      </c>
      <c r="B83" s="275" t="s">
        <v>115</v>
      </c>
      <c r="C83" s="276"/>
      <c r="D83" s="276"/>
      <c r="E83" s="276"/>
      <c r="F83" s="276"/>
      <c r="G83" s="277"/>
      <c r="H83" s="23"/>
      <c r="I83" s="16" t="s">
        <v>70</v>
      </c>
    </row>
    <row r="84" spans="1:9" x14ac:dyDescent="0.2">
      <c r="A84" s="8" t="s">
        <v>35</v>
      </c>
      <c r="B84" s="281" t="s">
        <v>116</v>
      </c>
      <c r="C84" s="281"/>
      <c r="D84" s="281"/>
      <c r="E84" s="281"/>
      <c r="F84" s="281"/>
      <c r="G84" s="281"/>
      <c r="H84" s="11" t="s">
        <v>117</v>
      </c>
      <c r="I84" s="198">
        <f>'Mód2.3'!E12</f>
        <v>0</v>
      </c>
    </row>
    <row r="85" spans="1:9" x14ac:dyDescent="0.2">
      <c r="A85" s="8" t="s">
        <v>38</v>
      </c>
      <c r="B85" s="281" t="s">
        <v>118</v>
      </c>
      <c r="C85" s="281"/>
      <c r="D85" s="281"/>
      <c r="E85" s="281"/>
      <c r="F85" s="281"/>
      <c r="G85" s="281"/>
      <c r="H85" s="11" t="s">
        <v>117</v>
      </c>
      <c r="I85" s="198">
        <f>'Mód2.3'!E25</f>
        <v>974.59999999999991</v>
      </c>
    </row>
    <row r="86" spans="1:9" x14ac:dyDescent="0.2">
      <c r="A86" s="8" t="s">
        <v>40</v>
      </c>
      <c r="B86" s="281" t="s">
        <v>119</v>
      </c>
      <c r="C86" s="281"/>
      <c r="D86" s="281"/>
      <c r="E86" s="281"/>
      <c r="F86" s="281"/>
      <c r="G86" s="281"/>
      <c r="H86" s="11" t="s">
        <v>117</v>
      </c>
      <c r="I86" s="198"/>
    </row>
    <row r="87" spans="1:9" x14ac:dyDescent="0.2">
      <c r="A87" s="28" t="s">
        <v>44</v>
      </c>
      <c r="B87" s="281" t="s">
        <v>119</v>
      </c>
      <c r="C87" s="281"/>
      <c r="D87" s="281"/>
      <c r="E87" s="281"/>
      <c r="F87" s="281"/>
      <c r="G87" s="281"/>
      <c r="H87" s="17" t="s">
        <v>117</v>
      </c>
      <c r="I87" s="199"/>
    </row>
    <row r="88" spans="1:9" x14ac:dyDescent="0.2">
      <c r="A88" s="8" t="s">
        <v>75</v>
      </c>
      <c r="B88" s="281" t="s">
        <v>119</v>
      </c>
      <c r="C88" s="281"/>
      <c r="D88" s="281"/>
      <c r="E88" s="281"/>
      <c r="F88" s="281"/>
      <c r="G88" s="281"/>
      <c r="H88" s="11" t="s">
        <v>117</v>
      </c>
      <c r="I88" s="198"/>
    </row>
    <row r="89" spans="1:9" x14ac:dyDescent="0.2">
      <c r="A89" s="8" t="s">
        <v>77</v>
      </c>
      <c r="B89" s="281" t="s">
        <v>119</v>
      </c>
      <c r="C89" s="281"/>
      <c r="D89" s="281"/>
      <c r="E89" s="281"/>
      <c r="F89" s="281"/>
      <c r="G89" s="281"/>
      <c r="H89" s="11" t="s">
        <v>117</v>
      </c>
      <c r="I89" s="198"/>
    </row>
    <row r="90" spans="1:9" x14ac:dyDescent="0.2">
      <c r="A90" s="8" t="s">
        <v>104</v>
      </c>
      <c r="B90" s="281" t="s">
        <v>119</v>
      </c>
      <c r="C90" s="281"/>
      <c r="D90" s="281"/>
      <c r="E90" s="281"/>
      <c r="F90" s="281"/>
      <c r="G90" s="281"/>
      <c r="H90" s="11" t="s">
        <v>117</v>
      </c>
      <c r="I90" s="198"/>
    </row>
    <row r="91" spans="1:9" x14ac:dyDescent="0.2">
      <c r="A91" s="258" t="s">
        <v>120</v>
      </c>
      <c r="B91" s="258"/>
      <c r="C91" s="258"/>
      <c r="D91" s="258"/>
      <c r="E91" s="258"/>
      <c r="F91" s="258"/>
      <c r="G91" s="258"/>
      <c r="H91" s="258"/>
      <c r="I91" s="196">
        <f>SUM(I84:I90)</f>
        <v>974.59999999999991</v>
      </c>
    </row>
    <row r="92" spans="1:9" x14ac:dyDescent="0.2">
      <c r="A92" s="3"/>
      <c r="B92" s="3"/>
      <c r="C92" s="3"/>
      <c r="D92" s="3"/>
      <c r="E92" s="3"/>
      <c r="F92" s="3"/>
      <c r="G92" s="3"/>
      <c r="H92" s="3"/>
      <c r="I92" s="4"/>
    </row>
    <row r="93" spans="1:9" x14ac:dyDescent="0.2">
      <c r="A93" s="18" t="s">
        <v>121</v>
      </c>
      <c r="B93" s="3"/>
      <c r="C93" s="3"/>
      <c r="D93" s="3"/>
      <c r="E93" s="3"/>
      <c r="F93" s="3"/>
      <c r="H93" s="3"/>
      <c r="I93" s="4"/>
    </row>
    <row r="94" spans="1:9" x14ac:dyDescent="0.2">
      <c r="A94" s="18" t="s">
        <v>122</v>
      </c>
      <c r="B94" s="3"/>
      <c r="C94" s="3"/>
      <c r="D94" s="3"/>
      <c r="E94" s="3"/>
      <c r="F94" s="3"/>
      <c r="G94" s="3"/>
      <c r="H94" s="3"/>
      <c r="I94" s="4"/>
    </row>
    <row r="95" spans="1:9" x14ac:dyDescent="0.2">
      <c r="A95" s="18" t="s">
        <v>123</v>
      </c>
      <c r="B95" s="3"/>
      <c r="C95" s="3"/>
      <c r="D95" s="3"/>
      <c r="E95" s="3"/>
      <c r="F95" s="3"/>
      <c r="G95" s="3"/>
      <c r="H95" s="3"/>
      <c r="I95" s="4"/>
    </row>
    <row r="96" spans="1:9" x14ac:dyDescent="0.2">
      <c r="A96" s="18" t="s">
        <v>124</v>
      </c>
      <c r="B96" s="3"/>
      <c r="C96" s="3"/>
      <c r="D96" s="3"/>
      <c r="E96" s="3"/>
      <c r="F96" s="3"/>
      <c r="G96" s="3"/>
      <c r="H96" s="3"/>
      <c r="I96" s="4"/>
    </row>
    <row r="97" spans="1:9" x14ac:dyDescent="0.2">
      <c r="A97" s="9"/>
      <c r="B97" s="9"/>
      <c r="C97" s="9"/>
      <c r="D97" s="9"/>
      <c r="E97" s="9"/>
      <c r="F97" s="9"/>
      <c r="G97" s="9"/>
      <c r="H97" s="9"/>
      <c r="I97" s="9"/>
    </row>
    <row r="98" spans="1:9" x14ac:dyDescent="0.2">
      <c r="A98" s="30">
        <v>2</v>
      </c>
      <c r="B98" s="29" t="s">
        <v>125</v>
      </c>
      <c r="C98" s="29"/>
      <c r="D98" s="29"/>
      <c r="E98" s="29"/>
      <c r="F98" s="29"/>
      <c r="G98" s="29"/>
      <c r="H98" s="29"/>
      <c r="I98" s="29"/>
    </row>
    <row r="99" spans="1:9" x14ac:dyDescent="0.2">
      <c r="A99" s="259" t="s">
        <v>126</v>
      </c>
      <c r="B99" s="259"/>
      <c r="C99" s="259"/>
      <c r="D99" s="259"/>
      <c r="E99" s="259"/>
      <c r="F99" s="259"/>
      <c r="G99" s="259"/>
      <c r="H99" s="259"/>
      <c r="I99" s="8" t="s">
        <v>70</v>
      </c>
    </row>
    <row r="100" spans="1:9" x14ac:dyDescent="0.2">
      <c r="A100" s="8" t="s">
        <v>83</v>
      </c>
      <c r="B100" s="282" t="s">
        <v>127</v>
      </c>
      <c r="C100" s="282"/>
      <c r="D100" s="282"/>
      <c r="E100" s="282"/>
      <c r="F100" s="282"/>
      <c r="G100" s="282"/>
      <c r="H100" s="282"/>
      <c r="I100" s="195">
        <f>I56</f>
        <v>1443.6865333333333</v>
      </c>
    </row>
    <row r="101" spans="1:9" x14ac:dyDescent="0.2">
      <c r="A101" s="8" t="s">
        <v>96</v>
      </c>
      <c r="B101" s="282" t="s">
        <v>128</v>
      </c>
      <c r="C101" s="282"/>
      <c r="D101" s="282"/>
      <c r="E101" s="282"/>
      <c r="F101" s="282"/>
      <c r="G101" s="282"/>
      <c r="H101" s="282"/>
      <c r="I101" s="195">
        <f>I75</f>
        <v>2806.3679999999999</v>
      </c>
    </row>
    <row r="102" spans="1:9" x14ac:dyDescent="0.2">
      <c r="A102" s="8" t="s">
        <v>114</v>
      </c>
      <c r="B102" s="282" t="s">
        <v>129</v>
      </c>
      <c r="C102" s="282"/>
      <c r="D102" s="282"/>
      <c r="E102" s="282"/>
      <c r="F102" s="282"/>
      <c r="G102" s="282"/>
      <c r="H102" s="282"/>
      <c r="I102" s="195">
        <f>I91</f>
        <v>974.59999999999991</v>
      </c>
    </row>
    <row r="103" spans="1:9" x14ac:dyDescent="0.2">
      <c r="A103" s="274" t="s">
        <v>130</v>
      </c>
      <c r="B103" s="274"/>
      <c r="C103" s="274"/>
      <c r="D103" s="274"/>
      <c r="E103" s="274"/>
      <c r="F103" s="274"/>
      <c r="G103" s="274"/>
      <c r="H103" s="274"/>
      <c r="I103" s="200">
        <f>SUM(I100:I102)</f>
        <v>5224.6545333333324</v>
      </c>
    </row>
    <row r="104" spans="1:9" x14ac:dyDescent="0.2">
      <c r="A104" s="287"/>
      <c r="B104" s="288"/>
      <c r="C104" s="288"/>
      <c r="D104" s="288"/>
      <c r="E104" s="288"/>
      <c r="F104" s="288"/>
      <c r="G104" s="288"/>
      <c r="H104" s="288"/>
      <c r="I104" s="288"/>
    </row>
    <row r="105" spans="1:9" x14ac:dyDescent="0.2">
      <c r="A105" s="265" t="s">
        <v>131</v>
      </c>
      <c r="B105" s="265"/>
      <c r="C105" s="265"/>
      <c r="D105" s="265"/>
      <c r="E105" s="265"/>
      <c r="F105" s="265"/>
      <c r="G105" s="265"/>
      <c r="H105" s="265"/>
      <c r="I105" s="265"/>
    </row>
    <row r="106" spans="1:9" x14ac:dyDescent="0.2">
      <c r="A106" s="8">
        <v>3</v>
      </c>
      <c r="B106" s="259" t="s">
        <v>132</v>
      </c>
      <c r="C106" s="259"/>
      <c r="D106" s="259"/>
      <c r="E106" s="259"/>
      <c r="F106" s="259"/>
      <c r="G106" s="259"/>
      <c r="H106" s="8" t="s">
        <v>69</v>
      </c>
      <c r="I106" s="8" t="s">
        <v>70</v>
      </c>
    </row>
    <row r="107" spans="1:9" x14ac:dyDescent="0.2">
      <c r="A107" s="8" t="s">
        <v>35</v>
      </c>
      <c r="B107" s="241" t="s">
        <v>133</v>
      </c>
      <c r="C107" s="241"/>
      <c r="D107" s="241"/>
      <c r="E107" s="241"/>
      <c r="F107" s="241"/>
      <c r="G107" s="241"/>
      <c r="H107" s="1">
        <v>4.1999999999999997E-3</v>
      </c>
      <c r="I107" s="195">
        <f>H107*I45</f>
        <v>32.029199999999996</v>
      </c>
    </row>
    <row r="108" spans="1:9" x14ac:dyDescent="0.2">
      <c r="A108" s="28" t="s">
        <v>38</v>
      </c>
      <c r="B108" s="283" t="s">
        <v>134</v>
      </c>
      <c r="C108" s="283"/>
      <c r="D108" s="283"/>
      <c r="E108" s="283"/>
      <c r="F108" s="283"/>
      <c r="G108" s="283"/>
      <c r="H108" s="50">
        <f>H74</f>
        <v>0.08</v>
      </c>
      <c r="I108" s="197">
        <f>I107*H108</f>
        <v>2.5623359999999997</v>
      </c>
    </row>
    <row r="109" spans="1:9" x14ac:dyDescent="0.2">
      <c r="A109" s="28" t="s">
        <v>40</v>
      </c>
      <c r="B109" s="283" t="s">
        <v>135</v>
      </c>
      <c r="C109" s="283"/>
      <c r="D109" s="283"/>
      <c r="E109" s="283"/>
      <c r="F109" s="283"/>
      <c r="G109" s="283"/>
      <c r="H109" s="50">
        <v>2E-3</v>
      </c>
      <c r="I109" s="197">
        <f>H109*I45</f>
        <v>15.252000000000001</v>
      </c>
    </row>
    <row r="110" spans="1:9" x14ac:dyDescent="0.2">
      <c r="A110" s="8" t="s">
        <v>44</v>
      </c>
      <c r="B110" s="241" t="s">
        <v>136</v>
      </c>
      <c r="C110" s="241"/>
      <c r="D110" s="241"/>
      <c r="E110" s="241"/>
      <c r="F110" s="241"/>
      <c r="G110" s="241"/>
      <c r="H110" s="1">
        <v>1.9400000000000001E-2</v>
      </c>
      <c r="I110" s="195">
        <f>H110*I45</f>
        <v>147.9444</v>
      </c>
    </row>
    <row r="111" spans="1:9" x14ac:dyDescent="0.2">
      <c r="A111" s="8" t="s">
        <v>75</v>
      </c>
      <c r="B111" s="284" t="s">
        <v>137</v>
      </c>
      <c r="C111" s="284"/>
      <c r="D111" s="284"/>
      <c r="E111" s="284"/>
      <c r="F111" s="284"/>
      <c r="G111" s="284"/>
      <c r="H111" s="12">
        <f>H75</f>
        <v>0.36800000000000005</v>
      </c>
      <c r="I111" s="195">
        <f>I110*H111</f>
        <v>54.443539200000011</v>
      </c>
    </row>
    <row r="112" spans="1:9" x14ac:dyDescent="0.2">
      <c r="A112" s="28" t="s">
        <v>77</v>
      </c>
      <c r="B112" s="283" t="s">
        <v>138</v>
      </c>
      <c r="C112" s="283"/>
      <c r="D112" s="283"/>
      <c r="E112" s="283"/>
      <c r="F112" s="283"/>
      <c r="G112" s="283"/>
      <c r="H112" s="50">
        <v>3.7999999999999999E-2</v>
      </c>
      <c r="I112" s="197">
        <f>H112*I45</f>
        <v>289.78800000000001</v>
      </c>
    </row>
    <row r="113" spans="1:9" x14ac:dyDescent="0.2">
      <c r="A113" s="274" t="s">
        <v>139</v>
      </c>
      <c r="B113" s="274"/>
      <c r="C113" s="274"/>
      <c r="D113" s="274"/>
      <c r="E113" s="274"/>
      <c r="F113" s="274"/>
      <c r="G113" s="274"/>
      <c r="H113" s="23"/>
      <c r="I113" s="200">
        <f>SUM(I107:I112)</f>
        <v>542.01947519999999</v>
      </c>
    </row>
    <row r="114" spans="1:9" x14ac:dyDescent="0.2">
      <c r="A114" s="285"/>
      <c r="B114" s="286"/>
      <c r="C114" s="286"/>
      <c r="D114" s="286"/>
      <c r="E114" s="286"/>
      <c r="F114" s="286"/>
      <c r="G114" s="286"/>
      <c r="H114" s="286"/>
      <c r="I114" s="286"/>
    </row>
    <row r="115" spans="1:9" x14ac:dyDescent="0.2">
      <c r="A115" s="265" t="s">
        <v>140</v>
      </c>
      <c r="B115" s="265"/>
      <c r="C115" s="265"/>
      <c r="D115" s="265"/>
      <c r="E115" s="265"/>
      <c r="F115" s="265"/>
      <c r="G115" s="265"/>
      <c r="H115" s="265"/>
      <c r="I115" s="265"/>
    </row>
    <row r="116" spans="1:9" x14ac:dyDescent="0.2">
      <c r="A116" s="3"/>
      <c r="B116" s="3"/>
      <c r="C116" s="3"/>
      <c r="D116" s="3"/>
      <c r="E116" s="3"/>
      <c r="F116" s="3"/>
      <c r="G116" s="3"/>
      <c r="H116" s="3"/>
      <c r="I116" s="3"/>
    </row>
    <row r="117" spans="1:9" x14ac:dyDescent="0.2">
      <c r="A117" s="18" t="s">
        <v>141</v>
      </c>
      <c r="B117" s="3"/>
      <c r="C117" s="3"/>
      <c r="D117" s="3"/>
      <c r="E117" s="3"/>
      <c r="F117" s="3"/>
      <c r="G117" s="3"/>
      <c r="H117" s="3"/>
      <c r="I117" s="3"/>
    </row>
    <row r="118" spans="1:9" x14ac:dyDescent="0.2">
      <c r="A118" s="18" t="s">
        <v>142</v>
      </c>
      <c r="B118" s="3"/>
      <c r="C118" s="3"/>
      <c r="D118" s="3"/>
      <c r="E118" s="3"/>
      <c r="F118" s="3"/>
      <c r="G118" s="3"/>
      <c r="H118" s="3"/>
      <c r="I118" s="3"/>
    </row>
    <row r="119" spans="1:9" x14ac:dyDescent="0.2">
      <c r="A119" s="3"/>
      <c r="B119" s="3"/>
      <c r="C119" s="3"/>
      <c r="D119" s="3"/>
      <c r="E119" s="3"/>
      <c r="F119" s="3"/>
      <c r="G119" s="3"/>
      <c r="H119" s="3"/>
      <c r="I119" s="3"/>
    </row>
    <row r="120" spans="1:9" x14ac:dyDescent="0.2">
      <c r="A120" s="30" t="s">
        <v>143</v>
      </c>
      <c r="B120" s="258" t="s">
        <v>144</v>
      </c>
      <c r="C120" s="258"/>
      <c r="D120" s="258"/>
      <c r="E120" s="258"/>
      <c r="F120" s="258"/>
      <c r="G120" s="258"/>
      <c r="H120" s="16" t="s">
        <v>69</v>
      </c>
      <c r="I120" s="16" t="s">
        <v>70</v>
      </c>
    </row>
    <row r="121" spans="1:9" x14ac:dyDescent="0.2">
      <c r="A121" s="30" t="s">
        <v>35</v>
      </c>
      <c r="B121" s="241" t="s">
        <v>145</v>
      </c>
      <c r="C121" s="241"/>
      <c r="D121" s="241"/>
      <c r="E121" s="241"/>
      <c r="F121" s="241"/>
      <c r="G121" s="241"/>
      <c r="H121" s="24"/>
      <c r="I121" s="24"/>
    </row>
    <row r="122" spans="1:9" x14ac:dyDescent="0.2">
      <c r="A122" s="8" t="s">
        <v>38</v>
      </c>
      <c r="B122" s="241" t="s">
        <v>146</v>
      </c>
      <c r="C122" s="241"/>
      <c r="D122" s="241"/>
      <c r="E122" s="241"/>
      <c r="F122" s="241"/>
      <c r="G122" s="241"/>
      <c r="H122" s="58">
        <v>1.67E-2</v>
      </c>
      <c r="I122" s="195">
        <f>H122*$I$45</f>
        <v>127.35419999999999</v>
      </c>
    </row>
    <row r="123" spans="1:9" x14ac:dyDescent="0.2">
      <c r="A123" s="8" t="s">
        <v>40</v>
      </c>
      <c r="B123" s="241" t="s">
        <v>147</v>
      </c>
      <c r="C123" s="241"/>
      <c r="D123" s="241"/>
      <c r="E123" s="241"/>
      <c r="F123" s="241"/>
      <c r="G123" s="241"/>
      <c r="H123" s="58">
        <v>2.0000000000000001E-4</v>
      </c>
      <c r="I123" s="195">
        <f>H123*$I$45</f>
        <v>1.5252000000000001</v>
      </c>
    </row>
    <row r="124" spans="1:9" x14ac:dyDescent="0.2">
      <c r="A124" s="28" t="s">
        <v>44</v>
      </c>
      <c r="B124" s="283" t="s">
        <v>148</v>
      </c>
      <c r="C124" s="283"/>
      <c r="D124" s="283"/>
      <c r="E124" s="283"/>
      <c r="F124" s="283"/>
      <c r="G124" s="283"/>
      <c r="H124" s="50">
        <v>6.9999999999999999E-4</v>
      </c>
      <c r="I124" s="197">
        <f>H124*$I$45</f>
        <v>5.3381999999999996</v>
      </c>
    </row>
    <row r="125" spans="1:9" x14ac:dyDescent="0.2">
      <c r="A125" s="8" t="s">
        <v>75</v>
      </c>
      <c r="B125" s="241" t="s">
        <v>149</v>
      </c>
      <c r="C125" s="241"/>
      <c r="D125" s="241"/>
      <c r="E125" s="241"/>
      <c r="F125" s="241"/>
      <c r="G125" s="241"/>
      <c r="H125" s="58">
        <v>2.8999999999999998E-3</v>
      </c>
      <c r="I125" s="195">
        <f>H125*$I$45</f>
        <v>22.115399999999998</v>
      </c>
    </row>
    <row r="126" spans="1:9" x14ac:dyDescent="0.2">
      <c r="A126" s="8" t="s">
        <v>77</v>
      </c>
      <c r="B126" s="241" t="s">
        <v>150</v>
      </c>
      <c r="C126" s="241"/>
      <c r="D126" s="241"/>
      <c r="E126" s="241"/>
      <c r="F126" s="241"/>
      <c r="G126" s="241"/>
      <c r="H126" s="58"/>
      <c r="I126" s="195">
        <f t="shared" ref="I126" si="1">H126*$I$45</f>
        <v>0</v>
      </c>
    </row>
    <row r="127" spans="1:9" x14ac:dyDescent="0.2">
      <c r="A127" s="258" t="s">
        <v>151</v>
      </c>
      <c r="B127" s="258"/>
      <c r="C127" s="258"/>
      <c r="D127" s="258"/>
      <c r="E127" s="258"/>
      <c r="F127" s="258"/>
      <c r="G127" s="258"/>
      <c r="H127" s="23"/>
      <c r="I127" s="196">
        <f>SUM(I122:I126)</f>
        <v>156.333</v>
      </c>
    </row>
    <row r="128" spans="1:9" x14ac:dyDescent="0.2">
      <c r="A128" s="8" t="s">
        <v>77</v>
      </c>
      <c r="B128" s="241" t="s">
        <v>152</v>
      </c>
      <c r="C128" s="241"/>
      <c r="D128" s="241"/>
      <c r="E128" s="241"/>
      <c r="F128" s="241"/>
      <c r="G128" s="241"/>
      <c r="H128" s="1">
        <f>H75</f>
        <v>0.36800000000000005</v>
      </c>
      <c r="I128" s="195">
        <f>I127*H128</f>
        <v>57.530544000000006</v>
      </c>
    </row>
    <row r="129" spans="1:9" x14ac:dyDescent="0.2">
      <c r="A129" s="258" t="s">
        <v>153</v>
      </c>
      <c r="B129" s="258"/>
      <c r="C129" s="258"/>
      <c r="D129" s="258"/>
      <c r="E129" s="258"/>
      <c r="F129" s="258"/>
      <c r="G129" s="258"/>
      <c r="H129" s="23"/>
      <c r="I129" s="196">
        <f>SUM(I127:I128)</f>
        <v>213.86354399999999</v>
      </c>
    </row>
    <row r="130" spans="1:9" x14ac:dyDescent="0.2">
      <c r="A130" s="3"/>
      <c r="B130" s="3"/>
      <c r="C130" s="3"/>
      <c r="D130" s="3"/>
      <c r="E130" s="3"/>
      <c r="F130" s="3"/>
      <c r="G130" s="3"/>
      <c r="H130" s="3"/>
      <c r="I130" s="3"/>
    </row>
    <row r="131" spans="1:9" x14ac:dyDescent="0.2">
      <c r="A131" s="30" t="s">
        <v>154</v>
      </c>
      <c r="B131" s="275" t="s">
        <v>155</v>
      </c>
      <c r="C131" s="276"/>
      <c r="D131" s="276"/>
      <c r="E131" s="276"/>
      <c r="F131" s="276"/>
      <c r="G131" s="277"/>
      <c r="H131" s="16" t="s">
        <v>69</v>
      </c>
      <c r="I131" s="16" t="s">
        <v>70</v>
      </c>
    </row>
    <row r="132" spans="1:9" x14ac:dyDescent="0.2">
      <c r="A132" s="8" t="s">
        <v>35</v>
      </c>
      <c r="B132" s="289" t="s">
        <v>156</v>
      </c>
      <c r="C132" s="290"/>
      <c r="D132" s="290"/>
      <c r="E132" s="290"/>
      <c r="F132" s="290"/>
      <c r="G132" s="291"/>
      <c r="H132" s="58">
        <v>0</v>
      </c>
      <c r="I132" s="195">
        <v>0</v>
      </c>
    </row>
    <row r="133" spans="1:9" x14ac:dyDescent="0.2">
      <c r="A133" s="275" t="s">
        <v>157</v>
      </c>
      <c r="B133" s="276"/>
      <c r="C133" s="276"/>
      <c r="D133" s="276"/>
      <c r="E133" s="276"/>
      <c r="F133" s="276"/>
      <c r="G133" s="277"/>
      <c r="H133" s="23">
        <f>TRUNC(SUM(H132),4)</f>
        <v>0</v>
      </c>
      <c r="I133" s="196">
        <f>SUM(I132)</f>
        <v>0</v>
      </c>
    </row>
    <row r="134" spans="1:9" x14ac:dyDescent="0.2">
      <c r="A134" s="31"/>
      <c r="B134" s="26"/>
      <c r="C134" s="26"/>
      <c r="D134" s="26"/>
      <c r="E134" s="26"/>
      <c r="F134" s="26"/>
      <c r="G134" s="26"/>
      <c r="H134" s="26"/>
      <c r="I134" s="26"/>
    </row>
    <row r="135" spans="1:9" x14ac:dyDescent="0.2">
      <c r="A135" s="258" t="s">
        <v>158</v>
      </c>
      <c r="B135" s="258"/>
      <c r="C135" s="258"/>
      <c r="D135" s="258"/>
      <c r="E135" s="258"/>
      <c r="F135" s="258"/>
      <c r="G135" s="258"/>
      <c r="H135" s="258"/>
      <c r="I135" s="258"/>
    </row>
    <row r="136" spans="1:9" x14ac:dyDescent="0.2">
      <c r="A136" s="28">
        <v>4</v>
      </c>
      <c r="B136" s="292" t="s">
        <v>159</v>
      </c>
      <c r="C136" s="293"/>
      <c r="D136" s="293"/>
      <c r="E136" s="293"/>
      <c r="F136" s="293"/>
      <c r="G136" s="294"/>
      <c r="H136" s="27"/>
      <c r="I136" s="8" t="s">
        <v>70</v>
      </c>
    </row>
    <row r="137" spans="1:9" x14ac:dyDescent="0.2">
      <c r="A137" s="8" t="s">
        <v>143</v>
      </c>
      <c r="B137" s="295" t="s">
        <v>160</v>
      </c>
      <c r="C137" s="296"/>
      <c r="D137" s="296"/>
      <c r="E137" s="296"/>
      <c r="F137" s="296"/>
      <c r="G137" s="297"/>
      <c r="H137" s="10"/>
      <c r="I137" s="195">
        <f>I129</f>
        <v>213.86354399999999</v>
      </c>
    </row>
    <row r="138" spans="1:9" x14ac:dyDescent="0.2">
      <c r="A138" s="8" t="s">
        <v>154</v>
      </c>
      <c r="B138" s="295" t="s">
        <v>161</v>
      </c>
      <c r="C138" s="296"/>
      <c r="D138" s="296"/>
      <c r="E138" s="296"/>
      <c r="F138" s="296"/>
      <c r="G138" s="297"/>
      <c r="H138" s="10"/>
      <c r="I138" s="195">
        <f>I133</f>
        <v>0</v>
      </c>
    </row>
    <row r="139" spans="1:9" x14ac:dyDescent="0.2">
      <c r="A139" s="274" t="s">
        <v>162</v>
      </c>
      <c r="B139" s="274"/>
      <c r="C139" s="274"/>
      <c r="D139" s="274"/>
      <c r="E139" s="274"/>
      <c r="F139" s="274"/>
      <c r="G139" s="274"/>
      <c r="H139" s="274"/>
      <c r="I139" s="200">
        <f>SUM(I137:I138)</f>
        <v>213.86354399999999</v>
      </c>
    </row>
    <row r="140" spans="1:9" x14ac:dyDescent="0.2">
      <c r="A140" s="287"/>
      <c r="B140" s="288"/>
      <c r="C140" s="288"/>
      <c r="D140" s="288"/>
      <c r="E140" s="288"/>
      <c r="F140" s="288"/>
      <c r="G140" s="288"/>
      <c r="H140" s="288"/>
      <c r="I140" s="288"/>
    </row>
    <row r="141" spans="1:9" x14ac:dyDescent="0.2">
      <c r="A141" s="265" t="s">
        <v>163</v>
      </c>
      <c r="B141" s="265"/>
      <c r="C141" s="265"/>
      <c r="D141" s="265"/>
      <c r="E141" s="265"/>
      <c r="F141" s="265"/>
      <c r="G141" s="265"/>
      <c r="H141" s="265"/>
      <c r="I141" s="265"/>
    </row>
    <row r="142" spans="1:9" x14ac:dyDescent="0.2">
      <c r="A142" s="8">
        <v>5</v>
      </c>
      <c r="B142" s="259" t="s">
        <v>164</v>
      </c>
      <c r="C142" s="259"/>
      <c r="D142" s="259"/>
      <c r="E142" s="259"/>
      <c r="F142" s="259"/>
      <c r="G142" s="259"/>
      <c r="H142" s="8"/>
      <c r="I142" s="8" t="s">
        <v>70</v>
      </c>
    </row>
    <row r="143" spans="1:9" x14ac:dyDescent="0.2">
      <c r="A143" s="8" t="s">
        <v>35</v>
      </c>
      <c r="B143" s="281" t="s">
        <v>165</v>
      </c>
      <c r="C143" s="281"/>
      <c r="D143" s="281"/>
      <c r="E143" s="281"/>
      <c r="F143" s="281"/>
      <c r="G143" s="281"/>
      <c r="H143" s="11" t="s">
        <v>117</v>
      </c>
      <c r="I143" s="201">
        <f>'Crachá e cordão'!K14</f>
        <v>0.79249999999999998</v>
      </c>
    </row>
    <row r="144" spans="1:9" x14ac:dyDescent="0.2">
      <c r="A144" s="8" t="s">
        <v>38</v>
      </c>
      <c r="B144" s="281" t="s">
        <v>166</v>
      </c>
      <c r="C144" s="281"/>
      <c r="D144" s="281"/>
      <c r="E144" s="281"/>
      <c r="F144" s="281"/>
      <c r="G144" s="281"/>
      <c r="H144" s="11" t="s">
        <v>117</v>
      </c>
      <c r="I144" s="201">
        <v>0</v>
      </c>
    </row>
    <row r="145" spans="1:17" x14ac:dyDescent="0.2">
      <c r="A145" s="14" t="s">
        <v>40</v>
      </c>
      <c r="B145" s="281" t="s">
        <v>167</v>
      </c>
      <c r="C145" s="281"/>
      <c r="D145" s="281"/>
      <c r="E145" s="281"/>
      <c r="F145" s="281"/>
      <c r="G145" s="281"/>
      <c r="H145" s="11" t="s">
        <v>117</v>
      </c>
      <c r="I145" s="201">
        <v>0</v>
      </c>
    </row>
    <row r="146" spans="1:17" x14ac:dyDescent="0.2">
      <c r="A146" s="14" t="s">
        <v>44</v>
      </c>
      <c r="B146" s="281" t="s">
        <v>338</v>
      </c>
      <c r="C146" s="281"/>
      <c r="D146" s="281"/>
      <c r="E146" s="281"/>
      <c r="F146" s="281"/>
      <c r="G146" s="281"/>
      <c r="H146" s="11" t="s">
        <v>117</v>
      </c>
      <c r="I146" s="201" cm="1">
        <f t="array" ref="I146:J146">'Ponto Eletrônico'!K10:L10</f>
        <v>68.650000000000006</v>
      </c>
      <c r="J146" s="185">
        <v>0</v>
      </c>
    </row>
    <row r="147" spans="1:17" x14ac:dyDescent="0.2">
      <c r="A147" s="274" t="s">
        <v>168</v>
      </c>
      <c r="B147" s="274"/>
      <c r="C147" s="274"/>
      <c r="D147" s="274"/>
      <c r="E147" s="274"/>
      <c r="F147" s="274"/>
      <c r="G147" s="274"/>
      <c r="H147" s="23" t="s">
        <v>117</v>
      </c>
      <c r="I147" s="202">
        <f>SUM(I143:I146)</f>
        <v>69.44250000000001</v>
      </c>
    </row>
    <row r="148" spans="1:17" x14ac:dyDescent="0.2">
      <c r="A148" s="33"/>
      <c r="B148" s="33"/>
      <c r="C148" s="33"/>
      <c r="D148" s="33"/>
      <c r="E148" s="33"/>
      <c r="F148" s="33"/>
      <c r="G148" s="33"/>
      <c r="H148" s="33"/>
      <c r="I148" s="33"/>
    </row>
    <row r="149" spans="1:17" x14ac:dyDescent="0.2">
      <c r="A149" s="18" t="s">
        <v>169</v>
      </c>
      <c r="B149" s="3"/>
      <c r="C149" s="3"/>
      <c r="D149" s="3"/>
      <c r="E149" s="3"/>
      <c r="F149" s="3"/>
      <c r="G149" s="3"/>
      <c r="H149" s="3"/>
      <c r="I149" s="3"/>
    </row>
    <row r="150" spans="1:17" x14ac:dyDescent="0.2">
      <c r="A150" s="32"/>
      <c r="B150" s="3"/>
      <c r="C150" s="3"/>
      <c r="D150" s="3"/>
      <c r="E150" s="3"/>
      <c r="F150" s="3"/>
      <c r="G150" s="3"/>
      <c r="H150" s="3"/>
      <c r="I150" s="3"/>
    </row>
    <row r="151" spans="1:17" x14ac:dyDescent="0.2">
      <c r="A151" s="265" t="s">
        <v>170</v>
      </c>
      <c r="B151" s="265"/>
      <c r="C151" s="265"/>
      <c r="D151" s="265"/>
      <c r="E151" s="265"/>
      <c r="F151" s="265"/>
      <c r="G151" s="265"/>
      <c r="H151" s="265"/>
      <c r="I151" s="265"/>
      <c r="M151" s="174"/>
    </row>
    <row r="152" spans="1:17" x14ac:dyDescent="0.2">
      <c r="A152" s="8">
        <v>6</v>
      </c>
      <c r="B152" s="259" t="s">
        <v>171</v>
      </c>
      <c r="C152" s="259"/>
      <c r="D152" s="259"/>
      <c r="E152" s="259"/>
      <c r="F152" s="259"/>
      <c r="G152" s="259"/>
      <c r="H152" s="8" t="s">
        <v>69</v>
      </c>
      <c r="I152" s="8" t="s">
        <v>70</v>
      </c>
      <c r="M152" s="174"/>
    </row>
    <row r="153" spans="1:17" x14ac:dyDescent="0.2">
      <c r="A153" s="8" t="s">
        <v>35</v>
      </c>
      <c r="B153" s="241" t="s">
        <v>172</v>
      </c>
      <c r="C153" s="241"/>
      <c r="D153" s="241"/>
      <c r="E153" s="241"/>
      <c r="F153" s="241"/>
      <c r="G153" s="241"/>
      <c r="H153" s="15">
        <v>0.05</v>
      </c>
      <c r="I153" s="203">
        <f>H153*I171</f>
        <v>683.79900262666661</v>
      </c>
      <c r="M153" s="174"/>
    </row>
    <row r="154" spans="1:17" x14ac:dyDescent="0.2">
      <c r="A154" s="8" t="s">
        <v>38</v>
      </c>
      <c r="B154" s="241" t="s">
        <v>173</v>
      </c>
      <c r="C154" s="241"/>
      <c r="D154" s="241"/>
      <c r="E154" s="241"/>
      <c r="F154" s="241"/>
      <c r="G154" s="241"/>
      <c r="H154" s="15">
        <v>0.1</v>
      </c>
      <c r="I154" s="203">
        <f>H154*(I153+I171)</f>
        <v>1435.977905516</v>
      </c>
      <c r="M154" s="174"/>
    </row>
    <row r="155" spans="1:17" x14ac:dyDescent="0.2">
      <c r="A155" s="8" t="s">
        <v>40</v>
      </c>
      <c r="B155" s="298" t="s">
        <v>174</v>
      </c>
      <c r="C155" s="298"/>
      <c r="D155" s="298"/>
      <c r="E155" s="298"/>
      <c r="F155" s="298"/>
      <c r="G155" s="298"/>
      <c r="H155" s="2"/>
      <c r="I155" s="204"/>
      <c r="M155" s="174"/>
    </row>
    <row r="156" spans="1:17" x14ac:dyDescent="0.2">
      <c r="A156" s="8" t="s">
        <v>175</v>
      </c>
      <c r="B156" s="241" t="s">
        <v>176</v>
      </c>
      <c r="C156" s="241"/>
      <c r="D156" s="241"/>
      <c r="E156" s="241"/>
      <c r="F156" s="241"/>
      <c r="G156" s="241"/>
      <c r="H156" s="6">
        <v>1.6500000000000001E-2</v>
      </c>
      <c r="I156" s="203">
        <f>H156*$I$173</f>
        <v>303.94171499999999</v>
      </c>
      <c r="K156" s="178"/>
      <c r="M156" s="174"/>
    </row>
    <row r="157" spans="1:17" x14ac:dyDescent="0.2">
      <c r="A157" s="8" t="s">
        <v>177</v>
      </c>
      <c r="B157" s="241" t="s">
        <v>178</v>
      </c>
      <c r="C157" s="241"/>
      <c r="D157" s="241"/>
      <c r="E157" s="241"/>
      <c r="F157" s="241"/>
      <c r="G157" s="241"/>
      <c r="H157" s="6">
        <v>7.5999999999999998E-2</v>
      </c>
      <c r="I157" s="203">
        <f t="shared" ref="I157" si="2">H157*$I$173</f>
        <v>1399.9739599999998</v>
      </c>
      <c r="M157" s="174"/>
    </row>
    <row r="158" spans="1:17" x14ac:dyDescent="0.2">
      <c r="A158" s="8" t="s">
        <v>179</v>
      </c>
      <c r="B158" s="241" t="s">
        <v>180</v>
      </c>
      <c r="C158" s="241"/>
      <c r="D158" s="241"/>
      <c r="E158" s="241"/>
      <c r="F158" s="241"/>
      <c r="G158" s="241"/>
      <c r="H158" s="6">
        <v>0.05</v>
      </c>
      <c r="I158" s="203">
        <f>H158*$I$173</f>
        <v>921.03549999999996</v>
      </c>
      <c r="M158" s="174"/>
      <c r="Q158" s="174"/>
    </row>
    <row r="159" spans="1:17" x14ac:dyDescent="0.2">
      <c r="A159" s="274" t="s">
        <v>181</v>
      </c>
      <c r="B159" s="274"/>
      <c r="C159" s="274"/>
      <c r="D159" s="274"/>
      <c r="E159" s="274"/>
      <c r="F159" s="274"/>
      <c r="G159" s="274"/>
      <c r="H159" s="34">
        <f>SUM(H153:H158)</f>
        <v>0.29250000000000004</v>
      </c>
      <c r="I159" s="200">
        <f>SUM(I153:I158)</f>
        <v>4744.7280831426669</v>
      </c>
      <c r="M159" s="174"/>
      <c r="Q159" s="174"/>
    </row>
    <row r="160" spans="1:17" x14ac:dyDescent="0.2">
      <c r="A160" s="180"/>
      <c r="B160" s="172"/>
      <c r="C160" s="172"/>
      <c r="D160" s="172"/>
      <c r="E160" s="172"/>
      <c r="F160" s="172"/>
      <c r="G160" s="172"/>
      <c r="H160" s="172"/>
      <c r="I160" s="172"/>
      <c r="M160" s="174"/>
      <c r="N160" s="174"/>
      <c r="O160" s="174"/>
      <c r="Q160" s="174"/>
    </row>
    <row r="161" spans="1:17" x14ac:dyDescent="0.2">
      <c r="A161" s="18" t="s">
        <v>182</v>
      </c>
      <c r="B161" s="172"/>
      <c r="C161" s="172"/>
      <c r="D161" s="172"/>
      <c r="E161" s="172"/>
      <c r="F161" s="172"/>
      <c r="G161" s="172"/>
      <c r="H161" s="172"/>
      <c r="I161" s="172"/>
      <c r="M161" s="174"/>
      <c r="N161" s="174"/>
      <c r="O161" s="174"/>
      <c r="Q161" s="174"/>
    </row>
    <row r="162" spans="1:17" x14ac:dyDescent="0.2">
      <c r="A162" s="18" t="s">
        <v>183</v>
      </c>
      <c r="B162" s="172"/>
      <c r="C162" s="172"/>
      <c r="D162" s="172"/>
      <c r="E162" s="172"/>
      <c r="F162" s="172"/>
      <c r="G162" s="172"/>
      <c r="H162" s="172"/>
      <c r="I162" s="172"/>
      <c r="M162" s="174"/>
      <c r="O162" s="174"/>
      <c r="Q162" s="174"/>
    </row>
    <row r="163" spans="1:17" x14ac:dyDescent="0.2">
      <c r="A163" s="164"/>
      <c r="B163" s="164"/>
      <c r="C163" s="164"/>
      <c r="D163" s="164"/>
      <c r="E163" s="164"/>
      <c r="F163" s="164"/>
      <c r="G163" s="164"/>
      <c r="H163" s="164"/>
      <c r="I163" s="4"/>
      <c r="M163" s="174"/>
      <c r="Q163" s="174"/>
    </row>
    <row r="164" spans="1:17" x14ac:dyDescent="0.2">
      <c r="A164" s="258" t="s">
        <v>184</v>
      </c>
      <c r="B164" s="258"/>
      <c r="C164" s="258"/>
      <c r="D164" s="258"/>
      <c r="E164" s="258"/>
      <c r="F164" s="258"/>
      <c r="G164" s="258"/>
      <c r="H164" s="258"/>
      <c r="I164" s="258"/>
      <c r="M164" s="174"/>
    </row>
    <row r="165" spans="1:17" x14ac:dyDescent="0.2">
      <c r="A165" s="259" t="s">
        <v>185</v>
      </c>
      <c r="B165" s="259"/>
      <c r="C165" s="259"/>
      <c r="D165" s="259"/>
      <c r="E165" s="259"/>
      <c r="F165" s="259"/>
      <c r="G165" s="259"/>
      <c r="H165" s="259"/>
      <c r="I165" s="8" t="s">
        <v>70</v>
      </c>
      <c r="M165" s="174"/>
    </row>
    <row r="166" spans="1:17" x14ac:dyDescent="0.2">
      <c r="A166" s="166" t="s">
        <v>35</v>
      </c>
      <c r="B166" s="257" t="str">
        <f>A37</f>
        <v>MÓDULO 1 - COMPOSIÇÃO DA REMUNERAÇÃO</v>
      </c>
      <c r="C166" s="257"/>
      <c r="D166" s="257"/>
      <c r="E166" s="257"/>
      <c r="F166" s="257"/>
      <c r="G166" s="257"/>
      <c r="H166" s="257"/>
      <c r="I166" s="205">
        <f>I45</f>
        <v>7626</v>
      </c>
      <c r="M166" s="174"/>
    </row>
    <row r="167" spans="1:17" x14ac:dyDescent="0.2">
      <c r="A167" s="166" t="s">
        <v>38</v>
      </c>
      <c r="B167" s="257" t="str">
        <f>A50</f>
        <v>MÓDULO 2 – ENCARGOS E BENEFÍCIOS ANUAIS, MENSAIS E DIÁRIOS</v>
      </c>
      <c r="C167" s="257"/>
      <c r="D167" s="257"/>
      <c r="E167" s="257"/>
      <c r="F167" s="257"/>
      <c r="G167" s="257"/>
      <c r="H167" s="257"/>
      <c r="I167" s="205">
        <f>I103</f>
        <v>5224.6545333333324</v>
      </c>
      <c r="M167" s="174"/>
    </row>
    <row r="168" spans="1:17" x14ac:dyDescent="0.2">
      <c r="A168" s="166" t="s">
        <v>40</v>
      </c>
      <c r="B168" s="257" t="str">
        <f>A105</f>
        <v>MÓDULO 3 – PROVISÃO PARA RESCISÃO</v>
      </c>
      <c r="C168" s="257"/>
      <c r="D168" s="257"/>
      <c r="E168" s="257"/>
      <c r="F168" s="257"/>
      <c r="G168" s="257"/>
      <c r="H168" s="257"/>
      <c r="I168" s="205">
        <f>I113</f>
        <v>542.01947519999999</v>
      </c>
      <c r="M168" s="174"/>
      <c r="O168" s="174"/>
    </row>
    <row r="169" spans="1:17" x14ac:dyDescent="0.2">
      <c r="A169" s="11" t="s">
        <v>44</v>
      </c>
      <c r="B169" s="257" t="str">
        <f>A115</f>
        <v>MÓDULO 4 – CUSTO DE REPOSIÇÃO DO PROFISSIONAL AUSENTE</v>
      </c>
      <c r="C169" s="257"/>
      <c r="D169" s="257"/>
      <c r="E169" s="257"/>
      <c r="F169" s="257"/>
      <c r="G169" s="257"/>
      <c r="H169" s="257"/>
      <c r="I169" s="205">
        <f>I139</f>
        <v>213.86354399999999</v>
      </c>
      <c r="M169" s="174"/>
    </row>
    <row r="170" spans="1:17" x14ac:dyDescent="0.2">
      <c r="A170" s="11" t="s">
        <v>75</v>
      </c>
      <c r="B170" s="257" t="str">
        <f>A141</f>
        <v>MÓDULO 5 – INSUMOS DIVERSOS</v>
      </c>
      <c r="C170" s="257"/>
      <c r="D170" s="257"/>
      <c r="E170" s="257"/>
      <c r="F170" s="257"/>
      <c r="G170" s="257"/>
      <c r="H170" s="257"/>
      <c r="I170" s="205">
        <f>I147</f>
        <v>69.44250000000001</v>
      </c>
      <c r="M170" s="174"/>
    </row>
    <row r="171" spans="1:17" x14ac:dyDescent="0.2">
      <c r="A171" s="8"/>
      <c r="B171" s="259" t="s">
        <v>186</v>
      </c>
      <c r="C171" s="259"/>
      <c r="D171" s="259"/>
      <c r="E171" s="259"/>
      <c r="F171" s="259"/>
      <c r="G171" s="259"/>
      <c r="H171" s="259"/>
      <c r="I171" s="206">
        <f>SUM(I166:I170)</f>
        <v>13675.980052533332</v>
      </c>
      <c r="J171" s="187"/>
      <c r="M171" s="174"/>
    </row>
    <row r="172" spans="1:17" x14ac:dyDescent="0.2">
      <c r="A172" s="11" t="s">
        <v>77</v>
      </c>
      <c r="B172" s="257" t="str">
        <f>A151</f>
        <v>MÓDULO 6 – CUSTOS INDIRETOS, TRIBUTOS E LUCRO</v>
      </c>
      <c r="C172" s="257"/>
      <c r="D172" s="257"/>
      <c r="E172" s="257"/>
      <c r="F172" s="257"/>
      <c r="G172" s="257"/>
      <c r="H172" s="257"/>
      <c r="I172" s="201">
        <f>I159</f>
        <v>4744.7280831426669</v>
      </c>
      <c r="M172" s="174"/>
    </row>
    <row r="173" spans="1:17" x14ac:dyDescent="0.2">
      <c r="A173" s="274" t="s">
        <v>187</v>
      </c>
      <c r="B173" s="274"/>
      <c r="C173" s="274"/>
      <c r="D173" s="274"/>
      <c r="E173" s="274"/>
      <c r="F173" s="274"/>
      <c r="G173" s="274"/>
      <c r="H173" s="274"/>
      <c r="I173" s="202">
        <f>ROUND(SUM(I45,I103,I113,I139,I147,I153,I154)/(1-SUM(H156:H158)),2)</f>
        <v>18420.71</v>
      </c>
      <c r="J173" s="188"/>
      <c r="M173" s="174"/>
    </row>
  </sheetData>
  <mergeCells count="119">
    <mergeCell ref="B170:H170"/>
    <mergeCell ref="B171:H171"/>
    <mergeCell ref="B172:H172"/>
    <mergeCell ref="A173:H173"/>
    <mergeCell ref="A164:I164"/>
    <mergeCell ref="A165:H165"/>
    <mergeCell ref="B166:H166"/>
    <mergeCell ref="B167:H167"/>
    <mergeCell ref="B168:H168"/>
    <mergeCell ref="B169:H169"/>
    <mergeCell ref="B154:G154"/>
    <mergeCell ref="B155:G155"/>
    <mergeCell ref="B156:G156"/>
    <mergeCell ref="B157:G157"/>
    <mergeCell ref="B158:G158"/>
    <mergeCell ref="A159:G159"/>
    <mergeCell ref="B145:G145"/>
    <mergeCell ref="B146:G146"/>
    <mergeCell ref="A147:G147"/>
    <mergeCell ref="A151:I151"/>
    <mergeCell ref="B152:G152"/>
    <mergeCell ref="B153:G153"/>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25:G125"/>
    <mergeCell ref="B126:G126"/>
    <mergeCell ref="A127:G127"/>
    <mergeCell ref="B128:G128"/>
    <mergeCell ref="A129:G129"/>
    <mergeCell ref="B131:G131"/>
    <mergeCell ref="A115:I115"/>
    <mergeCell ref="B120:G120"/>
    <mergeCell ref="B121:G121"/>
    <mergeCell ref="B122:G122"/>
    <mergeCell ref="B123:G123"/>
    <mergeCell ref="B124:G124"/>
    <mergeCell ref="B109:G109"/>
    <mergeCell ref="B110:G110"/>
    <mergeCell ref="B111:G111"/>
    <mergeCell ref="B112:G112"/>
    <mergeCell ref="A113:G113"/>
    <mergeCell ref="A114:I114"/>
    <mergeCell ref="A103:H103"/>
    <mergeCell ref="A104:I104"/>
    <mergeCell ref="A105:I105"/>
    <mergeCell ref="B106:G106"/>
    <mergeCell ref="B107:G107"/>
    <mergeCell ref="B108:G108"/>
    <mergeCell ref="B90:G90"/>
    <mergeCell ref="A91:H91"/>
    <mergeCell ref="A99:H99"/>
    <mergeCell ref="B100:H100"/>
    <mergeCell ref="B101:H101"/>
    <mergeCell ref="B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18834-B5AB-4891-9477-C4A2AF8EB331}">
  <sheetPr>
    <tabColor theme="4" tint="0.59999389629810485"/>
  </sheetPr>
  <dimension ref="A1:Q173"/>
  <sheetViews>
    <sheetView showGridLines="0" topLeftCell="A137" zoomScale="124" zoomScaleNormal="124" workbookViewId="0">
      <selection activeCell="A146" sqref="A146:I146"/>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24.85546875" style="185" customWidth="1"/>
    <col min="13" max="13" width="13.42578125" bestFit="1" customWidth="1"/>
    <col min="14" max="14" width="12.28515625" bestFit="1" customWidth="1"/>
    <col min="15" max="15" width="15.140625" bestFit="1" customWidth="1"/>
    <col min="17" max="17" width="13.140625" customWidth="1"/>
  </cols>
  <sheetData>
    <row r="1" spans="1:10" ht="13.5" thickBot="1" x14ac:dyDescent="0.25">
      <c r="A1" s="260" t="s">
        <v>30</v>
      </c>
      <c r="B1" s="261"/>
      <c r="C1" s="261"/>
      <c r="D1" s="261"/>
      <c r="E1" s="261"/>
      <c r="F1" s="261"/>
      <c r="G1" s="261"/>
      <c r="H1" s="261"/>
      <c r="I1" s="262"/>
    </row>
    <row r="2" spans="1:10" x14ac:dyDescent="0.2">
      <c r="A2" s="164"/>
      <c r="B2" s="164"/>
      <c r="C2" s="164"/>
      <c r="D2" s="164"/>
      <c r="E2" s="164"/>
      <c r="F2" s="164"/>
      <c r="G2" s="164"/>
      <c r="H2" s="164"/>
      <c r="I2" s="164"/>
    </row>
    <row r="3" spans="1:10" x14ac:dyDescent="0.2">
      <c r="A3" s="263" t="s">
        <v>31</v>
      </c>
      <c r="B3" s="263"/>
      <c r="C3" s="263"/>
      <c r="D3" s="263"/>
      <c r="E3" s="263"/>
      <c r="F3" s="263"/>
      <c r="G3" s="164"/>
      <c r="H3" s="164"/>
      <c r="I3" s="164"/>
    </row>
    <row r="4" spans="1:10" x14ac:dyDescent="0.2">
      <c r="A4" s="282" t="s">
        <v>32</v>
      </c>
      <c r="B4" s="282"/>
      <c r="C4" s="282"/>
      <c r="D4" s="282"/>
      <c r="E4" s="282"/>
      <c r="F4" s="282"/>
      <c r="G4" s="164"/>
      <c r="H4" s="164"/>
      <c r="I4" s="164"/>
    </row>
    <row r="5" spans="1:10" x14ac:dyDescent="0.2">
      <c r="A5" s="9"/>
      <c r="B5" s="9"/>
      <c r="C5" s="9"/>
      <c r="D5" s="9"/>
      <c r="E5" s="9"/>
      <c r="F5" s="9"/>
      <c r="G5" s="9"/>
      <c r="H5" s="9"/>
      <c r="I5" s="9"/>
    </row>
    <row r="6" spans="1:10" x14ac:dyDescent="0.2">
      <c r="A6" s="282" t="s">
        <v>33</v>
      </c>
      <c r="B6" s="282"/>
      <c r="C6" s="282"/>
      <c r="D6" s="282"/>
      <c r="E6" s="282"/>
      <c r="F6" s="282"/>
      <c r="G6" s="9"/>
      <c r="H6" s="9"/>
      <c r="I6" s="9"/>
    </row>
    <row r="7" spans="1:10" x14ac:dyDescent="0.2">
      <c r="A7" s="165"/>
      <c r="B7" s="165"/>
      <c r="C7" s="165"/>
      <c r="D7" s="165"/>
      <c r="E7" s="165"/>
      <c r="F7" s="165"/>
      <c r="G7" s="165"/>
      <c r="H7" s="165"/>
      <c r="I7" s="165"/>
    </row>
    <row r="8" spans="1:10" x14ac:dyDescent="0.2">
      <c r="A8" s="258" t="s">
        <v>34</v>
      </c>
      <c r="B8" s="258"/>
      <c r="C8" s="258"/>
      <c r="D8" s="258"/>
      <c r="E8" s="258"/>
      <c r="F8" s="258"/>
      <c r="G8" s="258"/>
      <c r="H8" s="258"/>
      <c r="I8" s="258"/>
    </row>
    <row r="9" spans="1:10" x14ac:dyDescent="0.2">
      <c r="A9" s="166" t="s">
        <v>35</v>
      </c>
      <c r="B9" s="241" t="s">
        <v>36</v>
      </c>
      <c r="C9" s="257"/>
      <c r="D9" s="257"/>
      <c r="E9" s="257"/>
      <c r="F9" s="257"/>
      <c r="G9" s="257"/>
      <c r="H9" s="257"/>
      <c r="I9" s="190" t="s">
        <v>37</v>
      </c>
    </row>
    <row r="10" spans="1:10" x14ac:dyDescent="0.2">
      <c r="A10" s="166" t="s">
        <v>38</v>
      </c>
      <c r="B10" s="241" t="s">
        <v>39</v>
      </c>
      <c r="C10" s="257"/>
      <c r="D10" s="257"/>
      <c r="E10" s="257"/>
      <c r="F10" s="257"/>
      <c r="G10" s="257"/>
      <c r="H10" s="257"/>
      <c r="I10" s="11"/>
    </row>
    <row r="11" spans="1:10" ht="38.25" x14ac:dyDescent="0.2">
      <c r="A11" s="166" t="s">
        <v>40</v>
      </c>
      <c r="B11" s="241" t="s">
        <v>41</v>
      </c>
      <c r="C11" s="241"/>
      <c r="D11" s="241"/>
      <c r="E11" s="241"/>
      <c r="F11" s="241"/>
      <c r="G11" s="241"/>
      <c r="H11" s="241"/>
      <c r="I11" s="11" t="s">
        <v>188</v>
      </c>
      <c r="J11" s="185" t="s">
        <v>189</v>
      </c>
    </row>
    <row r="12" spans="1:10" x14ac:dyDescent="0.2">
      <c r="A12" s="166" t="s">
        <v>44</v>
      </c>
      <c r="B12" s="241" t="s">
        <v>45</v>
      </c>
      <c r="C12" s="257"/>
      <c r="D12" s="257"/>
      <c r="E12" s="257"/>
      <c r="F12" s="257"/>
      <c r="G12" s="257"/>
      <c r="H12" s="257"/>
      <c r="I12" s="166">
        <v>60</v>
      </c>
    </row>
    <row r="13" spans="1:10" x14ac:dyDescent="0.2">
      <c r="A13" s="164"/>
      <c r="B13" s="165"/>
      <c r="C13" s="165"/>
      <c r="D13" s="165"/>
      <c r="E13" s="165"/>
      <c r="F13" s="165"/>
      <c r="G13" s="165"/>
      <c r="H13" s="164"/>
      <c r="I13" s="164"/>
    </row>
    <row r="14" spans="1:10" x14ac:dyDescent="0.2">
      <c r="A14" s="258" t="s">
        <v>46</v>
      </c>
      <c r="B14" s="258"/>
      <c r="C14" s="258"/>
      <c r="D14" s="258"/>
      <c r="E14" s="258"/>
      <c r="F14" s="258"/>
      <c r="G14" s="258"/>
      <c r="H14" s="258"/>
      <c r="I14" s="258"/>
    </row>
    <row r="15" spans="1:10" x14ac:dyDescent="0.2">
      <c r="A15" s="259" t="s">
        <v>47</v>
      </c>
      <c r="B15" s="259"/>
      <c r="C15" s="259" t="s">
        <v>48</v>
      </c>
      <c r="D15" s="259"/>
      <c r="E15" s="259" t="s">
        <v>49</v>
      </c>
      <c r="F15" s="259"/>
      <c r="G15" s="259"/>
      <c r="H15" s="259"/>
      <c r="I15" s="259"/>
    </row>
    <row r="16" spans="1:10" x14ac:dyDescent="0.2">
      <c r="A16" s="266" t="s">
        <v>190</v>
      </c>
      <c r="B16" s="267"/>
      <c r="C16" s="266" t="s">
        <v>13</v>
      </c>
      <c r="D16" s="267"/>
      <c r="E16" s="268">
        <v>1</v>
      </c>
      <c r="F16" s="269"/>
      <c r="G16" s="269"/>
      <c r="H16" s="269"/>
      <c r="I16" s="269"/>
    </row>
    <row r="17" spans="1:9" x14ac:dyDescent="0.2">
      <c r="A17" s="20"/>
      <c r="B17" s="167"/>
      <c r="C17" s="21"/>
      <c r="D17" s="168"/>
      <c r="E17" s="22"/>
      <c r="F17" s="169"/>
      <c r="G17" s="169"/>
      <c r="H17" s="169"/>
      <c r="I17" s="169"/>
    </row>
    <row r="18" spans="1:9" x14ac:dyDescent="0.2">
      <c r="A18" s="18" t="s">
        <v>51</v>
      </c>
      <c r="B18" s="167"/>
      <c r="C18" s="21"/>
      <c r="D18" s="168"/>
      <c r="E18" s="22"/>
      <c r="F18" s="169"/>
      <c r="G18" s="169"/>
      <c r="H18" s="169"/>
      <c r="I18" s="169"/>
    </row>
    <row r="19" spans="1:9" x14ac:dyDescent="0.2">
      <c r="A19" s="18" t="s">
        <v>52</v>
      </c>
      <c r="B19" s="167"/>
      <c r="C19" s="21"/>
      <c r="D19" s="168"/>
      <c r="E19" s="22"/>
      <c r="F19" s="169"/>
      <c r="G19" s="169"/>
      <c r="H19" s="169"/>
      <c r="I19" s="169"/>
    </row>
    <row r="20" spans="1:9" x14ac:dyDescent="0.2">
      <c r="A20" s="18" t="s">
        <v>53</v>
      </c>
      <c r="B20" s="167"/>
      <c r="C20" s="21"/>
      <c r="D20" s="168"/>
      <c r="E20" s="22"/>
      <c r="F20" s="169"/>
      <c r="G20" s="169"/>
      <c r="H20" s="169"/>
      <c r="I20" s="169"/>
    </row>
    <row r="21" spans="1:9" x14ac:dyDescent="0.2">
      <c r="A21" s="18" t="s">
        <v>54</v>
      </c>
      <c r="B21" s="167"/>
      <c r="C21" s="21"/>
      <c r="D21" s="168"/>
      <c r="E21" s="22"/>
      <c r="F21" s="169"/>
      <c r="G21" s="169"/>
      <c r="H21" s="169"/>
      <c r="I21" s="169"/>
    </row>
    <row r="22" spans="1:9" ht="14.25" x14ac:dyDescent="0.2">
      <c r="A22" s="35"/>
      <c r="B22" s="167"/>
      <c r="C22" s="21"/>
      <c r="D22" s="168"/>
      <c r="E22" s="22"/>
      <c r="F22" s="169"/>
      <c r="G22" s="169"/>
      <c r="H22" s="169"/>
      <c r="I22" s="169"/>
    </row>
    <row r="23" spans="1:9" x14ac:dyDescent="0.2">
      <c r="A23" s="19" t="s">
        <v>55</v>
      </c>
      <c r="B23" s="167"/>
      <c r="C23" s="21"/>
      <c r="D23" s="168"/>
      <c r="E23" s="22"/>
      <c r="F23" s="169"/>
      <c r="G23" s="169"/>
      <c r="H23" s="169"/>
      <c r="I23" s="169"/>
    </row>
    <row r="24" spans="1:9" x14ac:dyDescent="0.2">
      <c r="A24" s="20"/>
      <c r="B24" s="167"/>
      <c r="C24" s="21"/>
      <c r="D24" s="168"/>
      <c r="E24" s="22"/>
      <c r="F24" s="169"/>
      <c r="G24" s="169"/>
      <c r="H24" s="169"/>
      <c r="I24" s="169"/>
    </row>
    <row r="25" spans="1:9" x14ac:dyDescent="0.2">
      <c r="A25" s="19" t="s">
        <v>56</v>
      </c>
      <c r="B25" s="167"/>
      <c r="C25" s="21"/>
      <c r="D25" s="168"/>
      <c r="E25" s="22"/>
      <c r="F25" s="169"/>
      <c r="G25" s="169"/>
      <c r="H25" s="169"/>
      <c r="I25" s="169"/>
    </row>
    <row r="26" spans="1:9" x14ac:dyDescent="0.2">
      <c r="A26" s="18" t="s">
        <v>57</v>
      </c>
      <c r="B26" s="167"/>
      <c r="C26" s="21"/>
      <c r="D26" s="168"/>
      <c r="E26" s="22"/>
      <c r="F26" s="169"/>
      <c r="G26" s="169"/>
      <c r="H26" s="169"/>
      <c r="I26" s="169"/>
    </row>
    <row r="27" spans="1:9" x14ac:dyDescent="0.2">
      <c r="A27" s="258" t="s">
        <v>58</v>
      </c>
      <c r="B27" s="258"/>
      <c r="C27" s="258"/>
      <c r="D27" s="258"/>
      <c r="E27" s="258"/>
      <c r="F27" s="258"/>
      <c r="G27" s="258"/>
      <c r="H27" s="258"/>
      <c r="I27" s="258"/>
    </row>
    <row r="28" spans="1:9" x14ac:dyDescent="0.2">
      <c r="A28" s="170">
        <v>1</v>
      </c>
      <c r="B28" s="264" t="s">
        <v>59</v>
      </c>
      <c r="C28" s="264"/>
      <c r="D28" s="264"/>
      <c r="E28" s="264"/>
      <c r="F28" s="264"/>
      <c r="G28" s="264"/>
      <c r="H28" s="264"/>
      <c r="I28" s="67" t="s">
        <v>63</v>
      </c>
    </row>
    <row r="29" spans="1:9" x14ac:dyDescent="0.2">
      <c r="A29" s="166">
        <v>2</v>
      </c>
      <c r="B29" s="241" t="s">
        <v>60</v>
      </c>
      <c r="C29" s="241"/>
      <c r="D29" s="241"/>
      <c r="E29" s="241"/>
      <c r="F29" s="241"/>
      <c r="G29" s="241"/>
      <c r="H29" s="241"/>
      <c r="I29" s="11" t="s">
        <v>17</v>
      </c>
    </row>
    <row r="30" spans="1:9" x14ac:dyDescent="0.2">
      <c r="A30" s="166">
        <v>3</v>
      </c>
      <c r="B30" s="257" t="s">
        <v>61</v>
      </c>
      <c r="C30" s="257"/>
      <c r="D30" s="257"/>
      <c r="E30" s="257"/>
      <c r="F30" s="257"/>
      <c r="G30" s="257"/>
      <c r="H30" s="257"/>
      <c r="I30" s="207">
        <v>6100.8</v>
      </c>
    </row>
    <row r="31" spans="1:9" x14ac:dyDescent="0.2">
      <c r="A31" s="170">
        <v>4</v>
      </c>
      <c r="B31" s="264" t="s">
        <v>62</v>
      </c>
      <c r="C31" s="264"/>
      <c r="D31" s="264"/>
      <c r="E31" s="264"/>
      <c r="F31" s="264"/>
      <c r="G31" s="264"/>
      <c r="H31" s="264"/>
      <c r="I31" s="67" t="s">
        <v>63</v>
      </c>
    </row>
    <row r="32" spans="1:9" x14ac:dyDescent="0.2">
      <c r="A32" s="166">
        <v>5</v>
      </c>
      <c r="B32" s="241" t="s">
        <v>64</v>
      </c>
      <c r="C32" s="257"/>
      <c r="D32" s="257"/>
      <c r="E32" s="257"/>
      <c r="F32" s="257"/>
      <c r="G32" s="257"/>
      <c r="H32" s="257"/>
      <c r="I32" s="190">
        <v>46023</v>
      </c>
    </row>
    <row r="33" spans="1:9" x14ac:dyDescent="0.2">
      <c r="A33" s="164"/>
      <c r="B33" s="165"/>
      <c r="C33" s="165"/>
      <c r="D33" s="165"/>
      <c r="E33" s="165"/>
      <c r="F33" s="165"/>
      <c r="G33" s="165"/>
      <c r="H33" s="165"/>
      <c r="I33" s="171"/>
    </row>
    <row r="34" spans="1:9" x14ac:dyDescent="0.2">
      <c r="A34" s="18" t="s">
        <v>65</v>
      </c>
      <c r="B34" s="165"/>
      <c r="C34" s="165"/>
      <c r="D34" s="165"/>
      <c r="E34" s="165"/>
      <c r="F34" s="165"/>
      <c r="G34" s="165"/>
      <c r="H34" s="165"/>
      <c r="I34" s="171"/>
    </row>
    <row r="35" spans="1:9" x14ac:dyDescent="0.2">
      <c r="A35" s="18" t="s">
        <v>66</v>
      </c>
      <c r="B35" s="165"/>
      <c r="C35" s="165"/>
      <c r="D35" s="165"/>
      <c r="E35" s="165"/>
      <c r="F35" s="165"/>
      <c r="G35" s="165"/>
      <c r="H35" s="165"/>
      <c r="I35" s="171"/>
    </row>
    <row r="37" spans="1:9" x14ac:dyDescent="0.2">
      <c r="A37" s="265" t="s">
        <v>67</v>
      </c>
      <c r="B37" s="265"/>
      <c r="C37" s="265"/>
      <c r="D37" s="265"/>
      <c r="E37" s="265"/>
      <c r="F37" s="265"/>
      <c r="G37" s="265"/>
      <c r="H37" s="265"/>
      <c r="I37" s="265"/>
    </row>
    <row r="38" spans="1:9" x14ac:dyDescent="0.2">
      <c r="A38" s="8">
        <v>1</v>
      </c>
      <c r="B38" s="259" t="s">
        <v>68</v>
      </c>
      <c r="C38" s="259"/>
      <c r="D38" s="259"/>
      <c r="E38" s="259"/>
      <c r="F38" s="259"/>
      <c r="G38" s="259"/>
      <c r="H38" s="8" t="s">
        <v>69</v>
      </c>
      <c r="I38" s="8" t="s">
        <v>70</v>
      </c>
    </row>
    <row r="39" spans="1:9" x14ac:dyDescent="0.2">
      <c r="A39" s="8" t="s">
        <v>35</v>
      </c>
      <c r="B39" s="241" t="s">
        <v>71</v>
      </c>
      <c r="C39" s="241"/>
      <c r="D39" s="241"/>
      <c r="E39" s="241"/>
      <c r="F39" s="241"/>
      <c r="G39" s="241"/>
      <c r="H39" s="10"/>
      <c r="I39" s="195">
        <f>I30</f>
        <v>6100.8</v>
      </c>
    </row>
    <row r="40" spans="1:9" x14ac:dyDescent="0.2">
      <c r="A40" s="8" t="s">
        <v>38</v>
      </c>
      <c r="B40" s="241" t="s">
        <v>72</v>
      </c>
      <c r="C40" s="241"/>
      <c r="D40" s="241"/>
      <c r="E40" s="241"/>
      <c r="F40" s="241"/>
      <c r="G40" s="241"/>
      <c r="H40" s="2"/>
      <c r="I40" s="195">
        <f>I39*H40</f>
        <v>0</v>
      </c>
    </row>
    <row r="41" spans="1:9" x14ac:dyDescent="0.2">
      <c r="A41" s="8" t="s">
        <v>40</v>
      </c>
      <c r="B41" s="241" t="s">
        <v>73</v>
      </c>
      <c r="C41" s="241"/>
      <c r="D41" s="241"/>
      <c r="E41" s="241"/>
      <c r="F41" s="241"/>
      <c r="G41" s="241"/>
      <c r="H41" s="2"/>
      <c r="I41" s="195">
        <f>H41*I39</f>
        <v>0</v>
      </c>
    </row>
    <row r="42" spans="1:9" x14ac:dyDescent="0.2">
      <c r="A42" s="8" t="s">
        <v>44</v>
      </c>
      <c r="B42" s="241" t="s">
        <v>74</v>
      </c>
      <c r="C42" s="241"/>
      <c r="D42" s="241"/>
      <c r="E42" s="241"/>
      <c r="F42" s="241"/>
      <c r="G42" s="241"/>
      <c r="H42" s="2"/>
      <c r="I42" s="195">
        <v>0</v>
      </c>
    </row>
    <row r="43" spans="1:9" x14ac:dyDescent="0.2">
      <c r="A43" s="8" t="s">
        <v>75</v>
      </c>
      <c r="B43" s="241" t="s">
        <v>76</v>
      </c>
      <c r="C43" s="241"/>
      <c r="D43" s="241"/>
      <c r="E43" s="241"/>
      <c r="F43" s="241"/>
      <c r="G43" s="241"/>
      <c r="H43" s="5"/>
      <c r="I43" s="195">
        <v>0</v>
      </c>
    </row>
    <row r="44" spans="1:9" x14ac:dyDescent="0.2">
      <c r="A44" s="8" t="s">
        <v>77</v>
      </c>
      <c r="B44" s="241" t="s">
        <v>78</v>
      </c>
      <c r="C44" s="241"/>
      <c r="D44" s="241"/>
      <c r="E44" s="241"/>
      <c r="F44" s="241"/>
      <c r="G44" s="241"/>
      <c r="H44" s="2"/>
      <c r="I44" s="195">
        <v>0</v>
      </c>
    </row>
    <row r="45" spans="1:9" x14ac:dyDescent="0.2">
      <c r="A45" s="274" t="s">
        <v>79</v>
      </c>
      <c r="B45" s="258"/>
      <c r="C45" s="258"/>
      <c r="D45" s="258"/>
      <c r="E45" s="258"/>
      <c r="F45" s="258"/>
      <c r="G45" s="258"/>
      <c r="H45" s="258"/>
      <c r="I45" s="196">
        <f>SUM(I39:I44)</f>
        <v>6100.8</v>
      </c>
    </row>
    <row r="46" spans="1:9" x14ac:dyDescent="0.2">
      <c r="A46" s="9"/>
      <c r="B46" s="9"/>
      <c r="C46" s="9"/>
      <c r="D46" s="9"/>
      <c r="E46" s="9"/>
      <c r="F46" s="9"/>
      <c r="G46" s="9"/>
      <c r="H46" s="9"/>
      <c r="I46" s="9"/>
    </row>
    <row r="47" spans="1:9" x14ac:dyDescent="0.2">
      <c r="A47" s="18" t="s">
        <v>80</v>
      </c>
      <c r="B47" s="9"/>
      <c r="C47" s="9"/>
      <c r="D47" s="9"/>
      <c r="E47" s="9"/>
      <c r="F47" s="9"/>
      <c r="G47" s="9"/>
      <c r="H47" s="9"/>
      <c r="I47" s="9"/>
    </row>
    <row r="48" spans="1:9" x14ac:dyDescent="0.2">
      <c r="A48" s="18" t="s">
        <v>81</v>
      </c>
      <c r="B48" s="9"/>
      <c r="C48" s="9"/>
      <c r="D48" s="9"/>
      <c r="E48" s="9"/>
      <c r="F48" s="9"/>
      <c r="G48" s="9"/>
      <c r="H48" s="9"/>
      <c r="I48" s="9"/>
    </row>
    <row r="49" spans="1:10" x14ac:dyDescent="0.2">
      <c r="A49" s="3"/>
      <c r="B49" s="3"/>
      <c r="C49" s="3"/>
      <c r="D49" s="3"/>
      <c r="E49" s="3"/>
      <c r="F49" s="3"/>
      <c r="G49" s="3"/>
      <c r="H49" s="3"/>
      <c r="I49" s="4"/>
    </row>
    <row r="50" spans="1:10" x14ac:dyDescent="0.2">
      <c r="A50" s="265" t="s">
        <v>82</v>
      </c>
      <c r="B50" s="265"/>
      <c r="C50" s="265"/>
      <c r="D50" s="265"/>
      <c r="E50" s="265"/>
      <c r="F50" s="265"/>
      <c r="G50" s="265"/>
      <c r="H50" s="265"/>
      <c r="I50" s="265"/>
    </row>
    <row r="51" spans="1:10" x14ac:dyDescent="0.2">
      <c r="A51" s="28" t="s">
        <v>83</v>
      </c>
      <c r="B51" s="270" t="s">
        <v>84</v>
      </c>
      <c r="C51" s="271"/>
      <c r="D51" s="271"/>
      <c r="E51" s="271"/>
      <c r="F51" s="271"/>
      <c r="G51" s="272"/>
      <c r="H51" s="8" t="s">
        <v>69</v>
      </c>
      <c r="I51" s="8" t="s">
        <v>70</v>
      </c>
    </row>
    <row r="52" spans="1:10" x14ac:dyDescent="0.2">
      <c r="A52" s="8" t="s">
        <v>35</v>
      </c>
      <c r="B52" s="241" t="s">
        <v>85</v>
      </c>
      <c r="C52" s="241"/>
      <c r="D52" s="241"/>
      <c r="E52" s="241"/>
      <c r="F52" s="241"/>
      <c r="G52" s="241"/>
      <c r="H52" s="1">
        <f>1/12</f>
        <v>8.3333333333333329E-2</v>
      </c>
      <c r="I52" s="195">
        <f>$I$45*H52</f>
        <v>508.4</v>
      </c>
    </row>
    <row r="53" spans="1:10" ht="51" x14ac:dyDescent="0.2">
      <c r="A53" s="8" t="s">
        <v>38</v>
      </c>
      <c r="B53" s="241" t="s">
        <v>191</v>
      </c>
      <c r="C53" s="241"/>
      <c r="D53" s="241"/>
      <c r="E53" s="241"/>
      <c r="F53" s="241"/>
      <c r="G53" s="241"/>
      <c r="H53" s="12">
        <f>1/3/12</f>
        <v>2.7777777777777776E-2</v>
      </c>
      <c r="I53" s="195">
        <f>$I$45*H53</f>
        <v>169.46666666666667</v>
      </c>
      <c r="J53" s="186" t="s">
        <v>87</v>
      </c>
    </row>
    <row r="54" spans="1:10" x14ac:dyDescent="0.2">
      <c r="A54" s="258" t="s">
        <v>88</v>
      </c>
      <c r="B54" s="258"/>
      <c r="C54" s="258"/>
      <c r="D54" s="258"/>
      <c r="E54" s="258"/>
      <c r="F54" s="258"/>
      <c r="G54" s="258"/>
      <c r="H54" s="23">
        <f>TRUNC(SUM(H52:H53),4)</f>
        <v>0.1111</v>
      </c>
      <c r="I54" s="196">
        <f>SUM(I52:I53)</f>
        <v>677.86666666666667</v>
      </c>
    </row>
    <row r="55" spans="1:10" x14ac:dyDescent="0.2">
      <c r="A55" s="28" t="s">
        <v>40</v>
      </c>
      <c r="B55" s="283" t="s">
        <v>89</v>
      </c>
      <c r="C55" s="283"/>
      <c r="D55" s="283"/>
      <c r="E55" s="283"/>
      <c r="F55" s="283"/>
      <c r="G55" s="283"/>
      <c r="H55" s="50">
        <v>7.8200000000000006E-2</v>
      </c>
      <c r="I55" s="197">
        <f>$I$45*H55</f>
        <v>477.08256000000006</v>
      </c>
    </row>
    <row r="56" spans="1:10" x14ac:dyDescent="0.2">
      <c r="A56" s="258" t="s">
        <v>90</v>
      </c>
      <c r="B56" s="258"/>
      <c r="C56" s="258"/>
      <c r="D56" s="258"/>
      <c r="E56" s="258"/>
      <c r="F56" s="258"/>
      <c r="G56" s="258"/>
      <c r="H56" s="23">
        <f>TRUNC(SUM(H54:H55),4)</f>
        <v>0.1893</v>
      </c>
      <c r="I56" s="196">
        <f>SUM(I54:I55)</f>
        <v>1154.9492266666666</v>
      </c>
    </row>
    <row r="57" spans="1:10" x14ac:dyDescent="0.2">
      <c r="A57" s="3"/>
      <c r="B57" s="3"/>
      <c r="C57" s="3"/>
      <c r="D57" s="3"/>
      <c r="E57" s="3"/>
      <c r="F57" s="3"/>
      <c r="G57" s="3"/>
      <c r="H57" s="25"/>
      <c r="I57" s="4"/>
    </row>
    <row r="58" spans="1:10" x14ac:dyDescent="0.2">
      <c r="A58" s="18" t="s">
        <v>91</v>
      </c>
      <c r="B58" s="3"/>
      <c r="C58" s="3"/>
      <c r="D58" s="3"/>
      <c r="E58" s="3"/>
      <c r="F58" s="3"/>
      <c r="G58" s="3"/>
      <c r="H58" s="25"/>
      <c r="I58" s="4"/>
    </row>
    <row r="59" spans="1:10" x14ac:dyDescent="0.2">
      <c r="A59" s="18" t="s">
        <v>92</v>
      </c>
      <c r="B59" s="3"/>
      <c r="C59" s="3"/>
      <c r="D59" s="3"/>
      <c r="E59" s="3"/>
      <c r="F59" s="3"/>
      <c r="G59" s="3"/>
      <c r="H59" s="25"/>
      <c r="I59" s="4"/>
    </row>
    <row r="60" spans="1:10" x14ac:dyDescent="0.2">
      <c r="A60" s="18" t="s">
        <v>93</v>
      </c>
      <c r="B60" s="3"/>
      <c r="C60" s="3"/>
      <c r="D60" s="3"/>
      <c r="E60" s="3"/>
      <c r="F60" s="3"/>
      <c r="G60" s="3"/>
      <c r="H60" s="25"/>
      <c r="I60" s="4"/>
    </row>
    <row r="61" spans="1:10" x14ac:dyDescent="0.2">
      <c r="A61" s="18" t="s">
        <v>94</v>
      </c>
      <c r="B61" s="9"/>
      <c r="C61" s="9"/>
      <c r="D61" s="9"/>
      <c r="E61" s="9"/>
      <c r="F61" s="9"/>
      <c r="G61" s="9"/>
      <c r="H61" s="9"/>
      <c r="I61" s="9"/>
    </row>
    <row r="62" spans="1:10" x14ac:dyDescent="0.2">
      <c r="A62" s="18" t="s">
        <v>95</v>
      </c>
      <c r="B62" s="9"/>
      <c r="C62" s="9"/>
      <c r="D62" s="9"/>
      <c r="E62" s="9"/>
      <c r="F62" s="9"/>
      <c r="G62" s="9"/>
      <c r="H62" s="9"/>
      <c r="I62" s="9"/>
    </row>
    <row r="63" spans="1:10" x14ac:dyDescent="0.2">
      <c r="A63" s="18"/>
      <c r="B63" s="9"/>
      <c r="C63" s="9"/>
      <c r="D63" s="9"/>
      <c r="E63" s="9"/>
      <c r="F63" s="9"/>
      <c r="G63" s="9"/>
      <c r="H63" s="9"/>
      <c r="I63" s="9"/>
    </row>
    <row r="64" spans="1:10" x14ac:dyDescent="0.2">
      <c r="A64" s="18"/>
      <c r="B64" s="9"/>
      <c r="C64" s="9"/>
      <c r="D64" s="9"/>
      <c r="E64" s="9"/>
      <c r="F64" s="9"/>
      <c r="G64" s="9"/>
      <c r="H64" s="9"/>
      <c r="I64" s="9"/>
    </row>
    <row r="65" spans="1:9" x14ac:dyDescent="0.2">
      <c r="A65" s="26"/>
      <c r="B65" s="26"/>
      <c r="C65" s="26"/>
      <c r="D65" s="26"/>
      <c r="E65" s="26"/>
      <c r="F65" s="26"/>
      <c r="G65" s="26"/>
      <c r="H65" s="26"/>
      <c r="I65" s="26"/>
    </row>
    <row r="66" spans="1:9" x14ac:dyDescent="0.2">
      <c r="A66" s="30" t="s">
        <v>96</v>
      </c>
      <c r="B66" s="278" t="s">
        <v>97</v>
      </c>
      <c r="C66" s="279"/>
      <c r="D66" s="279"/>
      <c r="E66" s="279"/>
      <c r="F66" s="279"/>
      <c r="G66" s="280"/>
      <c r="H66" s="16" t="s">
        <v>69</v>
      </c>
      <c r="I66" s="16" t="s">
        <v>70</v>
      </c>
    </row>
    <row r="67" spans="1:9" x14ac:dyDescent="0.2">
      <c r="A67" s="8" t="s">
        <v>35</v>
      </c>
      <c r="B67" s="241" t="s">
        <v>98</v>
      </c>
      <c r="C67" s="241"/>
      <c r="D67" s="241"/>
      <c r="E67" s="241"/>
      <c r="F67" s="241"/>
      <c r="G67" s="241"/>
      <c r="H67" s="1">
        <v>0.2</v>
      </c>
      <c r="I67" s="195">
        <f t="shared" ref="I67:I74" si="0">H67*($I$45)</f>
        <v>1220.1600000000001</v>
      </c>
    </row>
    <row r="68" spans="1:9" x14ac:dyDescent="0.2">
      <c r="A68" s="8" t="s">
        <v>38</v>
      </c>
      <c r="B68" s="241" t="s">
        <v>99</v>
      </c>
      <c r="C68" s="241"/>
      <c r="D68" s="241"/>
      <c r="E68" s="241"/>
      <c r="F68" s="241"/>
      <c r="G68" s="241"/>
      <c r="H68" s="1">
        <v>2.5000000000000001E-2</v>
      </c>
      <c r="I68" s="195">
        <f t="shared" si="0"/>
        <v>152.52000000000001</v>
      </c>
    </row>
    <row r="69" spans="1:9" x14ac:dyDescent="0.2">
      <c r="A69" s="8" t="s">
        <v>40</v>
      </c>
      <c r="B69" s="241" t="s">
        <v>100</v>
      </c>
      <c r="C69" s="241"/>
      <c r="D69" s="241"/>
      <c r="E69" s="241"/>
      <c r="F69" s="241"/>
      <c r="G69" s="241"/>
      <c r="H69" s="1">
        <v>0.03</v>
      </c>
      <c r="I69" s="195">
        <f t="shared" si="0"/>
        <v>183.024</v>
      </c>
    </row>
    <row r="70" spans="1:9" x14ac:dyDescent="0.2">
      <c r="A70" s="8" t="s">
        <v>44</v>
      </c>
      <c r="B70" s="241" t="s">
        <v>101</v>
      </c>
      <c r="C70" s="241"/>
      <c r="D70" s="241"/>
      <c r="E70" s="241"/>
      <c r="F70" s="241"/>
      <c r="G70" s="241"/>
      <c r="H70" s="1">
        <v>1.4999999999999999E-2</v>
      </c>
      <c r="I70" s="195">
        <f t="shared" si="0"/>
        <v>91.512</v>
      </c>
    </row>
    <row r="71" spans="1:9" x14ac:dyDescent="0.2">
      <c r="A71" s="8" t="s">
        <v>75</v>
      </c>
      <c r="B71" s="241" t="s">
        <v>102</v>
      </c>
      <c r="C71" s="241"/>
      <c r="D71" s="241"/>
      <c r="E71" s="241"/>
      <c r="F71" s="241"/>
      <c r="G71" s="241"/>
      <c r="H71" s="1">
        <v>0.01</v>
      </c>
      <c r="I71" s="195">
        <f t="shared" si="0"/>
        <v>61.008000000000003</v>
      </c>
    </row>
    <row r="72" spans="1:9" x14ac:dyDescent="0.2">
      <c r="A72" s="8" t="s">
        <v>77</v>
      </c>
      <c r="B72" s="241" t="s">
        <v>103</v>
      </c>
      <c r="C72" s="241"/>
      <c r="D72" s="241"/>
      <c r="E72" s="241"/>
      <c r="F72" s="241"/>
      <c r="G72" s="241"/>
      <c r="H72" s="1">
        <v>6.0000000000000001E-3</v>
      </c>
      <c r="I72" s="195">
        <f t="shared" si="0"/>
        <v>36.604800000000004</v>
      </c>
    </row>
    <row r="73" spans="1:9" x14ac:dyDescent="0.2">
      <c r="A73" s="8" t="s">
        <v>104</v>
      </c>
      <c r="B73" s="241" t="s">
        <v>105</v>
      </c>
      <c r="C73" s="241"/>
      <c r="D73" s="241"/>
      <c r="E73" s="241"/>
      <c r="F73" s="241"/>
      <c r="G73" s="241"/>
      <c r="H73" s="1">
        <v>2E-3</v>
      </c>
      <c r="I73" s="195">
        <f t="shared" si="0"/>
        <v>12.201600000000001</v>
      </c>
    </row>
    <row r="74" spans="1:9" x14ac:dyDescent="0.2">
      <c r="A74" s="8" t="s">
        <v>106</v>
      </c>
      <c r="B74" s="241" t="s">
        <v>107</v>
      </c>
      <c r="C74" s="241"/>
      <c r="D74" s="241"/>
      <c r="E74" s="241"/>
      <c r="F74" s="241"/>
      <c r="G74" s="241"/>
      <c r="H74" s="1">
        <v>0.08</v>
      </c>
      <c r="I74" s="195">
        <f t="shared" si="0"/>
        <v>488.06400000000002</v>
      </c>
    </row>
    <row r="75" spans="1:9" x14ac:dyDescent="0.2">
      <c r="A75" s="258" t="s">
        <v>108</v>
      </c>
      <c r="B75" s="258"/>
      <c r="C75" s="258"/>
      <c r="D75" s="258"/>
      <c r="E75" s="258"/>
      <c r="F75" s="258"/>
      <c r="G75" s="258"/>
      <c r="H75" s="23">
        <f>SUM(H67:H74)</f>
        <v>0.36800000000000005</v>
      </c>
      <c r="I75" s="196">
        <f>SUM(I67:I74)</f>
        <v>2245.0944000000004</v>
      </c>
    </row>
    <row r="76" spans="1:9" x14ac:dyDescent="0.2">
      <c r="A76" s="3"/>
      <c r="B76" s="3"/>
      <c r="C76" s="3"/>
      <c r="D76" s="3"/>
      <c r="E76" s="3"/>
      <c r="F76" s="3"/>
      <c r="G76" s="3"/>
      <c r="H76" s="25"/>
      <c r="I76" s="4"/>
    </row>
    <row r="77" spans="1:9" x14ac:dyDescent="0.2">
      <c r="A77" s="18" t="s">
        <v>109</v>
      </c>
      <c r="B77" s="3"/>
      <c r="C77" s="3"/>
      <c r="D77" s="3"/>
      <c r="E77" s="3"/>
      <c r="F77" s="3"/>
      <c r="G77" s="3"/>
      <c r="H77" s="25"/>
      <c r="I77" s="4"/>
    </row>
    <row r="78" spans="1:9" x14ac:dyDescent="0.2">
      <c r="A78" s="18" t="s">
        <v>110</v>
      </c>
      <c r="B78" s="3"/>
      <c r="C78" s="3"/>
      <c r="D78" s="3"/>
      <c r="E78" s="3"/>
      <c r="F78" s="3"/>
      <c r="G78" s="3"/>
      <c r="H78" s="25"/>
      <c r="I78" s="4"/>
    </row>
    <row r="79" spans="1:9" x14ac:dyDescent="0.2">
      <c r="A79" s="18" t="s">
        <v>111</v>
      </c>
      <c r="B79" s="3"/>
      <c r="C79" s="3"/>
      <c r="D79" s="3"/>
      <c r="E79" s="3"/>
      <c r="F79" s="3"/>
      <c r="G79" s="3"/>
      <c r="H79" s="25"/>
      <c r="I79" s="4"/>
    </row>
    <row r="80" spans="1:9" x14ac:dyDescent="0.2">
      <c r="A80" s="18" t="s">
        <v>112</v>
      </c>
      <c r="B80" s="3"/>
      <c r="C80" s="3"/>
      <c r="D80" s="3"/>
      <c r="E80" s="3"/>
      <c r="F80" s="3"/>
      <c r="G80" s="3"/>
      <c r="H80" s="25"/>
      <c r="I80" s="4"/>
    </row>
    <row r="81" spans="1:9" x14ac:dyDescent="0.2">
      <c r="A81" s="18" t="s">
        <v>113</v>
      </c>
      <c r="B81" s="3"/>
      <c r="C81" s="3"/>
      <c r="D81" s="3"/>
      <c r="E81" s="3"/>
      <c r="F81" s="3"/>
      <c r="G81" s="3"/>
      <c r="H81" s="25"/>
      <c r="I81" s="4"/>
    </row>
    <row r="82" spans="1:9" x14ac:dyDescent="0.2">
      <c r="A82" s="9"/>
      <c r="B82" s="9"/>
      <c r="C82" s="9"/>
      <c r="D82" s="9"/>
      <c r="E82" s="9"/>
      <c r="F82" s="9"/>
      <c r="G82" s="9"/>
      <c r="H82" s="9"/>
      <c r="I82" s="9"/>
    </row>
    <row r="83" spans="1:9" x14ac:dyDescent="0.2">
      <c r="A83" s="30" t="s">
        <v>114</v>
      </c>
      <c r="B83" s="275" t="s">
        <v>115</v>
      </c>
      <c r="C83" s="276"/>
      <c r="D83" s="276"/>
      <c r="E83" s="276"/>
      <c r="F83" s="276"/>
      <c r="G83" s="277"/>
      <c r="H83" s="23"/>
      <c r="I83" s="16" t="s">
        <v>70</v>
      </c>
    </row>
    <row r="84" spans="1:9" x14ac:dyDescent="0.2">
      <c r="A84" s="8" t="s">
        <v>35</v>
      </c>
      <c r="B84" s="281" t="s">
        <v>116</v>
      </c>
      <c r="C84" s="281"/>
      <c r="D84" s="281"/>
      <c r="E84" s="281"/>
      <c r="F84" s="281"/>
      <c r="G84" s="281"/>
      <c r="H84" s="11" t="s">
        <v>117</v>
      </c>
      <c r="I84" s="198">
        <f>'Mód2.3'!K12</f>
        <v>60.751999999999953</v>
      </c>
    </row>
    <row r="85" spans="1:9" x14ac:dyDescent="0.2">
      <c r="A85" s="8" t="s">
        <v>38</v>
      </c>
      <c r="B85" s="281" t="s">
        <v>118</v>
      </c>
      <c r="C85" s="281"/>
      <c r="D85" s="281"/>
      <c r="E85" s="281"/>
      <c r="F85" s="281"/>
      <c r="G85" s="281"/>
      <c r="H85" s="11" t="s">
        <v>117</v>
      </c>
      <c r="I85" s="198">
        <f>'Mód2.3'!K25</f>
        <v>513.04</v>
      </c>
    </row>
    <row r="86" spans="1:9" x14ac:dyDescent="0.2">
      <c r="A86" s="8" t="s">
        <v>40</v>
      </c>
      <c r="B86" s="281" t="s">
        <v>119</v>
      </c>
      <c r="C86" s="281"/>
      <c r="D86" s="281"/>
      <c r="E86" s="281"/>
      <c r="F86" s="281"/>
      <c r="G86" s="281"/>
      <c r="H86" s="11" t="s">
        <v>117</v>
      </c>
      <c r="I86" s="198"/>
    </row>
    <row r="87" spans="1:9" x14ac:dyDescent="0.2">
      <c r="A87" s="28" t="s">
        <v>44</v>
      </c>
      <c r="B87" s="281" t="s">
        <v>119</v>
      </c>
      <c r="C87" s="281"/>
      <c r="D87" s="281"/>
      <c r="E87" s="281"/>
      <c r="F87" s="281"/>
      <c r="G87" s="281"/>
      <c r="H87" s="17" t="s">
        <v>117</v>
      </c>
      <c r="I87" s="199"/>
    </row>
    <row r="88" spans="1:9" x14ac:dyDescent="0.2">
      <c r="A88" s="8" t="s">
        <v>75</v>
      </c>
      <c r="B88" s="281" t="s">
        <v>119</v>
      </c>
      <c r="C88" s="281"/>
      <c r="D88" s="281"/>
      <c r="E88" s="281"/>
      <c r="F88" s="281"/>
      <c r="G88" s="281"/>
      <c r="H88" s="11" t="s">
        <v>117</v>
      </c>
      <c r="I88" s="198"/>
    </row>
    <row r="89" spans="1:9" x14ac:dyDescent="0.2">
      <c r="A89" s="8" t="s">
        <v>77</v>
      </c>
      <c r="B89" s="281" t="s">
        <v>119</v>
      </c>
      <c r="C89" s="281"/>
      <c r="D89" s="281"/>
      <c r="E89" s="281"/>
      <c r="F89" s="281"/>
      <c r="G89" s="281"/>
      <c r="H89" s="11" t="s">
        <v>117</v>
      </c>
      <c r="I89" s="198"/>
    </row>
    <row r="90" spans="1:9" x14ac:dyDescent="0.2">
      <c r="A90" s="8" t="s">
        <v>104</v>
      </c>
      <c r="B90" s="281" t="s">
        <v>119</v>
      </c>
      <c r="C90" s="281"/>
      <c r="D90" s="281"/>
      <c r="E90" s="281"/>
      <c r="F90" s="281"/>
      <c r="G90" s="281"/>
      <c r="H90" s="11" t="s">
        <v>117</v>
      </c>
      <c r="I90" s="198"/>
    </row>
    <row r="91" spans="1:9" x14ac:dyDescent="0.2">
      <c r="A91" s="258" t="s">
        <v>120</v>
      </c>
      <c r="B91" s="258"/>
      <c r="C91" s="258"/>
      <c r="D91" s="258"/>
      <c r="E91" s="258"/>
      <c r="F91" s="258"/>
      <c r="G91" s="258"/>
      <c r="H91" s="258"/>
      <c r="I91" s="196">
        <f>SUM(I84:I90)</f>
        <v>573.79199999999992</v>
      </c>
    </row>
    <row r="92" spans="1:9" x14ac:dyDescent="0.2">
      <c r="A92" s="3"/>
      <c r="B92" s="3"/>
      <c r="C92" s="3"/>
      <c r="D92" s="3"/>
      <c r="E92" s="3"/>
      <c r="F92" s="3"/>
      <c r="G92" s="3"/>
      <c r="H92" s="3"/>
      <c r="I92" s="4"/>
    </row>
    <row r="93" spans="1:9" x14ac:dyDescent="0.2">
      <c r="A93" s="18" t="s">
        <v>121</v>
      </c>
      <c r="B93" s="3"/>
      <c r="C93" s="3"/>
      <c r="D93" s="3"/>
      <c r="E93" s="3"/>
      <c r="F93" s="3"/>
      <c r="H93" s="3"/>
      <c r="I93" s="4"/>
    </row>
    <row r="94" spans="1:9" x14ac:dyDescent="0.2">
      <c r="A94" s="18" t="s">
        <v>122</v>
      </c>
      <c r="B94" s="3"/>
      <c r="C94" s="3"/>
      <c r="D94" s="3"/>
      <c r="E94" s="3"/>
      <c r="F94" s="3"/>
      <c r="G94" s="3"/>
      <c r="H94" s="3"/>
      <c r="I94" s="4"/>
    </row>
    <row r="95" spans="1:9" x14ac:dyDescent="0.2">
      <c r="A95" s="18" t="s">
        <v>123</v>
      </c>
      <c r="B95" s="3"/>
      <c r="C95" s="3"/>
      <c r="D95" s="3"/>
      <c r="E95" s="3"/>
      <c r="F95" s="3"/>
      <c r="G95" s="3"/>
      <c r="H95" s="3"/>
      <c r="I95" s="4"/>
    </row>
    <row r="96" spans="1:9" x14ac:dyDescent="0.2">
      <c r="A96" s="18" t="s">
        <v>124</v>
      </c>
      <c r="B96" s="3"/>
      <c r="C96" s="3"/>
      <c r="D96" s="3"/>
      <c r="E96" s="3"/>
      <c r="F96" s="3"/>
      <c r="G96" s="3"/>
      <c r="H96" s="3"/>
      <c r="I96" s="4"/>
    </row>
    <row r="97" spans="1:9" x14ac:dyDescent="0.2">
      <c r="A97" s="9"/>
      <c r="B97" s="9"/>
      <c r="C97" s="9"/>
      <c r="D97" s="9"/>
      <c r="E97" s="9"/>
      <c r="F97" s="9"/>
      <c r="G97" s="9"/>
      <c r="H97" s="9"/>
      <c r="I97" s="9"/>
    </row>
    <row r="98" spans="1:9" x14ac:dyDescent="0.2">
      <c r="A98" s="30">
        <v>2</v>
      </c>
      <c r="B98" s="29" t="s">
        <v>125</v>
      </c>
      <c r="C98" s="29"/>
      <c r="D98" s="29"/>
      <c r="E98" s="29"/>
      <c r="F98" s="29"/>
      <c r="G98" s="29"/>
      <c r="H98" s="29"/>
      <c r="I98" s="29"/>
    </row>
    <row r="99" spans="1:9" x14ac:dyDescent="0.2">
      <c r="A99" s="259" t="s">
        <v>126</v>
      </c>
      <c r="B99" s="259"/>
      <c r="C99" s="259"/>
      <c r="D99" s="259"/>
      <c r="E99" s="259"/>
      <c r="F99" s="259"/>
      <c r="G99" s="259"/>
      <c r="H99" s="259"/>
      <c r="I99" s="8" t="s">
        <v>70</v>
      </c>
    </row>
    <row r="100" spans="1:9" x14ac:dyDescent="0.2">
      <c r="A100" s="8" t="s">
        <v>83</v>
      </c>
      <c r="B100" s="282" t="s">
        <v>127</v>
      </c>
      <c r="C100" s="282"/>
      <c r="D100" s="282"/>
      <c r="E100" s="282"/>
      <c r="F100" s="282"/>
      <c r="G100" s="282"/>
      <c r="H100" s="282"/>
      <c r="I100" s="195">
        <f>I56</f>
        <v>1154.9492266666666</v>
      </c>
    </row>
    <row r="101" spans="1:9" x14ac:dyDescent="0.2">
      <c r="A101" s="8" t="s">
        <v>96</v>
      </c>
      <c r="B101" s="282" t="s">
        <v>128</v>
      </c>
      <c r="C101" s="282"/>
      <c r="D101" s="282"/>
      <c r="E101" s="282"/>
      <c r="F101" s="282"/>
      <c r="G101" s="282"/>
      <c r="H101" s="282"/>
      <c r="I101" s="195">
        <f>I75</f>
        <v>2245.0944000000004</v>
      </c>
    </row>
    <row r="102" spans="1:9" x14ac:dyDescent="0.2">
      <c r="A102" s="8" t="s">
        <v>114</v>
      </c>
      <c r="B102" s="282" t="s">
        <v>129</v>
      </c>
      <c r="C102" s="282"/>
      <c r="D102" s="282"/>
      <c r="E102" s="282"/>
      <c r="F102" s="282"/>
      <c r="G102" s="282"/>
      <c r="H102" s="282"/>
      <c r="I102" s="195">
        <f>I91</f>
        <v>573.79199999999992</v>
      </c>
    </row>
    <row r="103" spans="1:9" x14ac:dyDescent="0.2">
      <c r="A103" s="274" t="s">
        <v>130</v>
      </c>
      <c r="B103" s="274"/>
      <c r="C103" s="274"/>
      <c r="D103" s="274"/>
      <c r="E103" s="274"/>
      <c r="F103" s="274"/>
      <c r="G103" s="274"/>
      <c r="H103" s="274"/>
      <c r="I103" s="200">
        <f>SUM(I100:I102)</f>
        <v>3973.8356266666669</v>
      </c>
    </row>
    <row r="104" spans="1:9" x14ac:dyDescent="0.2">
      <c r="A104" s="287"/>
      <c r="B104" s="288"/>
      <c r="C104" s="288"/>
      <c r="D104" s="288"/>
      <c r="E104" s="288"/>
      <c r="F104" s="288"/>
      <c r="G104" s="288"/>
      <c r="H104" s="288"/>
      <c r="I104" s="288"/>
    </row>
    <row r="105" spans="1:9" x14ac:dyDescent="0.2">
      <c r="A105" s="265" t="s">
        <v>131</v>
      </c>
      <c r="B105" s="265"/>
      <c r="C105" s="265"/>
      <c r="D105" s="265"/>
      <c r="E105" s="265"/>
      <c r="F105" s="265"/>
      <c r="G105" s="265"/>
      <c r="H105" s="265"/>
      <c r="I105" s="265"/>
    </row>
    <row r="106" spans="1:9" x14ac:dyDescent="0.2">
      <c r="A106" s="8">
        <v>3</v>
      </c>
      <c r="B106" s="259" t="s">
        <v>132</v>
      </c>
      <c r="C106" s="259"/>
      <c r="D106" s="259"/>
      <c r="E106" s="259"/>
      <c r="F106" s="259"/>
      <c r="G106" s="259"/>
      <c r="H106" s="8" t="s">
        <v>69</v>
      </c>
      <c r="I106" s="8" t="s">
        <v>70</v>
      </c>
    </row>
    <row r="107" spans="1:9" x14ac:dyDescent="0.2">
      <c r="A107" s="8" t="s">
        <v>35</v>
      </c>
      <c r="B107" s="241" t="s">
        <v>133</v>
      </c>
      <c r="C107" s="241"/>
      <c r="D107" s="241"/>
      <c r="E107" s="241"/>
      <c r="F107" s="241"/>
      <c r="G107" s="241"/>
      <c r="H107" s="1">
        <v>4.1999999999999997E-3</v>
      </c>
      <c r="I107" s="195">
        <f>H107*I45</f>
        <v>25.623359999999998</v>
      </c>
    </row>
    <row r="108" spans="1:9" x14ac:dyDescent="0.2">
      <c r="A108" s="28" t="s">
        <v>38</v>
      </c>
      <c r="B108" s="283" t="s">
        <v>134</v>
      </c>
      <c r="C108" s="283"/>
      <c r="D108" s="283"/>
      <c r="E108" s="283"/>
      <c r="F108" s="283"/>
      <c r="G108" s="283"/>
      <c r="H108" s="50">
        <f>H74</f>
        <v>0.08</v>
      </c>
      <c r="I108" s="197">
        <f>I107*H108</f>
        <v>2.0498688</v>
      </c>
    </row>
    <row r="109" spans="1:9" x14ac:dyDescent="0.2">
      <c r="A109" s="28" t="s">
        <v>40</v>
      </c>
      <c r="B109" s="283" t="s">
        <v>135</v>
      </c>
      <c r="C109" s="283"/>
      <c r="D109" s="283"/>
      <c r="E109" s="283"/>
      <c r="F109" s="283"/>
      <c r="G109" s="283"/>
      <c r="H109" s="50">
        <v>2E-3</v>
      </c>
      <c r="I109" s="197">
        <f>H109*I45</f>
        <v>12.201600000000001</v>
      </c>
    </row>
    <row r="110" spans="1:9" x14ac:dyDescent="0.2">
      <c r="A110" s="8" t="s">
        <v>44</v>
      </c>
      <c r="B110" s="241" t="s">
        <v>136</v>
      </c>
      <c r="C110" s="241"/>
      <c r="D110" s="241"/>
      <c r="E110" s="241"/>
      <c r="F110" s="241"/>
      <c r="G110" s="241"/>
      <c r="H110" s="1">
        <v>1.9400000000000001E-2</v>
      </c>
      <c r="I110" s="195">
        <f>H110*I45</f>
        <v>118.35552000000001</v>
      </c>
    </row>
    <row r="111" spans="1:9" x14ac:dyDescent="0.2">
      <c r="A111" s="8" t="s">
        <v>75</v>
      </c>
      <c r="B111" s="284" t="s">
        <v>137</v>
      </c>
      <c r="C111" s="284"/>
      <c r="D111" s="284"/>
      <c r="E111" s="284"/>
      <c r="F111" s="284"/>
      <c r="G111" s="284"/>
      <c r="H111" s="12">
        <f>H75</f>
        <v>0.36800000000000005</v>
      </c>
      <c r="I111" s="195">
        <f>I110*H111</f>
        <v>43.554831360000009</v>
      </c>
    </row>
    <row r="112" spans="1:9" x14ac:dyDescent="0.2">
      <c r="A112" s="28" t="s">
        <v>77</v>
      </c>
      <c r="B112" s="283" t="s">
        <v>138</v>
      </c>
      <c r="C112" s="283"/>
      <c r="D112" s="283"/>
      <c r="E112" s="283"/>
      <c r="F112" s="283"/>
      <c r="G112" s="283"/>
      <c r="H112" s="50">
        <v>3.7999999999999999E-2</v>
      </c>
      <c r="I112" s="197">
        <f>H112*I45</f>
        <v>231.8304</v>
      </c>
    </row>
    <row r="113" spans="1:9" x14ac:dyDescent="0.2">
      <c r="A113" s="274" t="s">
        <v>139</v>
      </c>
      <c r="B113" s="274"/>
      <c r="C113" s="274"/>
      <c r="D113" s="274"/>
      <c r="E113" s="274"/>
      <c r="F113" s="274"/>
      <c r="G113" s="274"/>
      <c r="H113" s="23"/>
      <c r="I113" s="200">
        <f>SUM(I107:I112)</f>
        <v>433.61558016000004</v>
      </c>
    </row>
    <row r="114" spans="1:9" x14ac:dyDescent="0.2">
      <c r="A114" s="285"/>
      <c r="B114" s="286"/>
      <c r="C114" s="286"/>
      <c r="D114" s="286"/>
      <c r="E114" s="286"/>
      <c r="F114" s="286"/>
      <c r="G114" s="286"/>
      <c r="H114" s="286"/>
      <c r="I114" s="286"/>
    </row>
    <row r="115" spans="1:9" x14ac:dyDescent="0.2">
      <c r="A115" s="265" t="s">
        <v>140</v>
      </c>
      <c r="B115" s="265"/>
      <c r="C115" s="265"/>
      <c r="D115" s="265"/>
      <c r="E115" s="265"/>
      <c r="F115" s="265"/>
      <c r="G115" s="265"/>
      <c r="H115" s="265"/>
      <c r="I115" s="265"/>
    </row>
    <row r="116" spans="1:9" x14ac:dyDescent="0.2">
      <c r="A116" s="3"/>
      <c r="B116" s="3"/>
      <c r="C116" s="3"/>
      <c r="D116" s="3"/>
      <c r="E116" s="3"/>
      <c r="F116" s="3"/>
      <c r="G116" s="3"/>
      <c r="H116" s="3"/>
      <c r="I116" s="3"/>
    </row>
    <row r="117" spans="1:9" x14ac:dyDescent="0.2">
      <c r="A117" s="18" t="s">
        <v>141</v>
      </c>
      <c r="B117" s="3"/>
      <c r="C117" s="3"/>
      <c r="D117" s="3"/>
      <c r="E117" s="3"/>
      <c r="F117" s="3"/>
      <c r="G117" s="3"/>
      <c r="H117" s="3"/>
      <c r="I117" s="3"/>
    </row>
    <row r="118" spans="1:9" x14ac:dyDescent="0.2">
      <c r="A118" s="18" t="s">
        <v>142</v>
      </c>
      <c r="B118" s="3"/>
      <c r="C118" s="3"/>
      <c r="D118" s="3"/>
      <c r="E118" s="3"/>
      <c r="F118" s="3"/>
      <c r="G118" s="3"/>
      <c r="H118" s="3"/>
      <c r="I118" s="3"/>
    </row>
    <row r="119" spans="1:9" x14ac:dyDescent="0.2">
      <c r="A119" s="3"/>
      <c r="B119" s="3"/>
      <c r="C119" s="3"/>
      <c r="D119" s="3"/>
      <c r="E119" s="3"/>
      <c r="F119" s="3"/>
      <c r="G119" s="3"/>
      <c r="H119" s="3"/>
      <c r="I119" s="3"/>
    </row>
    <row r="120" spans="1:9" x14ac:dyDescent="0.2">
      <c r="A120" s="30" t="s">
        <v>143</v>
      </c>
      <c r="B120" s="258" t="s">
        <v>144</v>
      </c>
      <c r="C120" s="258"/>
      <c r="D120" s="258"/>
      <c r="E120" s="258"/>
      <c r="F120" s="258"/>
      <c r="G120" s="258"/>
      <c r="H120" s="16" t="s">
        <v>69</v>
      </c>
      <c r="I120" s="16" t="s">
        <v>70</v>
      </c>
    </row>
    <row r="121" spans="1:9" x14ac:dyDescent="0.2">
      <c r="A121" s="30" t="s">
        <v>35</v>
      </c>
      <c r="B121" s="241" t="s">
        <v>145</v>
      </c>
      <c r="C121" s="241"/>
      <c r="D121" s="241"/>
      <c r="E121" s="241"/>
      <c r="F121" s="241"/>
      <c r="G121" s="241"/>
      <c r="H121" s="24"/>
      <c r="I121" s="24"/>
    </row>
    <row r="122" spans="1:9" x14ac:dyDescent="0.2">
      <c r="A122" s="8" t="s">
        <v>38</v>
      </c>
      <c r="B122" s="241" t="s">
        <v>146</v>
      </c>
      <c r="C122" s="241"/>
      <c r="D122" s="241"/>
      <c r="E122" s="241"/>
      <c r="F122" s="241"/>
      <c r="G122" s="241"/>
      <c r="H122" s="58">
        <v>1.67E-2</v>
      </c>
      <c r="I122" s="195">
        <f>H122*$I$45</f>
        <v>101.88336</v>
      </c>
    </row>
    <row r="123" spans="1:9" x14ac:dyDescent="0.2">
      <c r="A123" s="8" t="s">
        <v>40</v>
      </c>
      <c r="B123" s="241" t="s">
        <v>147</v>
      </c>
      <c r="C123" s="241"/>
      <c r="D123" s="241"/>
      <c r="E123" s="241"/>
      <c r="F123" s="241"/>
      <c r="G123" s="241"/>
      <c r="H123" s="58">
        <v>2.0000000000000001E-4</v>
      </c>
      <c r="I123" s="195">
        <f>H123*$I$45</f>
        <v>1.2201600000000001</v>
      </c>
    </row>
    <row r="124" spans="1:9" x14ac:dyDescent="0.2">
      <c r="A124" s="28" t="s">
        <v>44</v>
      </c>
      <c r="B124" s="283" t="s">
        <v>148</v>
      </c>
      <c r="C124" s="283"/>
      <c r="D124" s="283"/>
      <c r="E124" s="283"/>
      <c r="F124" s="283"/>
      <c r="G124" s="283"/>
      <c r="H124" s="50">
        <v>6.9999999999999999E-4</v>
      </c>
      <c r="I124" s="197">
        <f>H124*$I$45</f>
        <v>4.2705599999999997</v>
      </c>
    </row>
    <row r="125" spans="1:9" x14ac:dyDescent="0.2">
      <c r="A125" s="8" t="s">
        <v>75</v>
      </c>
      <c r="B125" s="241" t="s">
        <v>149</v>
      </c>
      <c r="C125" s="241"/>
      <c r="D125" s="241"/>
      <c r="E125" s="241"/>
      <c r="F125" s="241"/>
      <c r="G125" s="241"/>
      <c r="H125" s="58">
        <v>2.8999999999999998E-3</v>
      </c>
      <c r="I125" s="195">
        <f>H125*$I$45</f>
        <v>17.692319999999999</v>
      </c>
    </row>
    <row r="126" spans="1:9" x14ac:dyDescent="0.2">
      <c r="A126" s="8" t="s">
        <v>77</v>
      </c>
      <c r="B126" s="241" t="s">
        <v>150</v>
      </c>
      <c r="C126" s="241"/>
      <c r="D126" s="241"/>
      <c r="E126" s="241"/>
      <c r="F126" s="241"/>
      <c r="G126" s="241"/>
      <c r="H126" s="58"/>
      <c r="I126" s="195">
        <f t="shared" ref="I126" si="1">H126*$I$45</f>
        <v>0</v>
      </c>
    </row>
    <row r="127" spans="1:9" x14ac:dyDescent="0.2">
      <c r="A127" s="258" t="s">
        <v>151</v>
      </c>
      <c r="B127" s="258"/>
      <c r="C127" s="258"/>
      <c r="D127" s="258"/>
      <c r="E127" s="258"/>
      <c r="F127" s="258"/>
      <c r="G127" s="258"/>
      <c r="H127" s="23"/>
      <c r="I127" s="196">
        <f>SUM(I122:I126)</f>
        <v>125.0664</v>
      </c>
    </row>
    <row r="128" spans="1:9" x14ac:dyDescent="0.2">
      <c r="A128" s="8" t="s">
        <v>77</v>
      </c>
      <c r="B128" s="241" t="s">
        <v>152</v>
      </c>
      <c r="C128" s="241"/>
      <c r="D128" s="241"/>
      <c r="E128" s="241"/>
      <c r="F128" s="241"/>
      <c r="G128" s="241"/>
      <c r="H128" s="1">
        <f>H75</f>
        <v>0.36800000000000005</v>
      </c>
      <c r="I128" s="195">
        <f>I127*H128</f>
        <v>46.024435200000006</v>
      </c>
    </row>
    <row r="129" spans="1:9" x14ac:dyDescent="0.2">
      <c r="A129" s="258" t="s">
        <v>153</v>
      </c>
      <c r="B129" s="258"/>
      <c r="C129" s="258"/>
      <c r="D129" s="258"/>
      <c r="E129" s="258"/>
      <c r="F129" s="258"/>
      <c r="G129" s="258"/>
      <c r="H129" s="23"/>
      <c r="I129" s="196">
        <f>SUM(I127:I128)</f>
        <v>171.09083520000001</v>
      </c>
    </row>
    <row r="130" spans="1:9" x14ac:dyDescent="0.2">
      <c r="A130" s="3"/>
      <c r="B130" s="3"/>
      <c r="C130" s="3"/>
      <c r="D130" s="3"/>
      <c r="E130" s="3"/>
      <c r="F130" s="3"/>
      <c r="G130" s="3"/>
      <c r="H130" s="3"/>
      <c r="I130" s="3"/>
    </row>
    <row r="131" spans="1:9" x14ac:dyDescent="0.2">
      <c r="A131" s="30" t="s">
        <v>154</v>
      </c>
      <c r="B131" s="275" t="s">
        <v>155</v>
      </c>
      <c r="C131" s="276"/>
      <c r="D131" s="276"/>
      <c r="E131" s="276"/>
      <c r="F131" s="276"/>
      <c r="G131" s="277"/>
      <c r="H131" s="16" t="s">
        <v>69</v>
      </c>
      <c r="I131" s="16" t="s">
        <v>70</v>
      </c>
    </row>
    <row r="132" spans="1:9" x14ac:dyDescent="0.2">
      <c r="A132" s="8" t="s">
        <v>35</v>
      </c>
      <c r="B132" s="289" t="s">
        <v>156</v>
      </c>
      <c r="C132" s="290"/>
      <c r="D132" s="290"/>
      <c r="E132" s="290"/>
      <c r="F132" s="290"/>
      <c r="G132" s="291"/>
      <c r="H132" s="58">
        <v>0</v>
      </c>
      <c r="I132" s="195">
        <v>0</v>
      </c>
    </row>
    <row r="133" spans="1:9" x14ac:dyDescent="0.2">
      <c r="A133" s="275" t="s">
        <v>157</v>
      </c>
      <c r="B133" s="276"/>
      <c r="C133" s="276"/>
      <c r="D133" s="276"/>
      <c r="E133" s="276"/>
      <c r="F133" s="276"/>
      <c r="G133" s="277"/>
      <c r="H133" s="23">
        <f>TRUNC(SUM(H132),4)</f>
        <v>0</v>
      </c>
      <c r="I133" s="196">
        <f>SUM(I132)</f>
        <v>0</v>
      </c>
    </row>
    <row r="134" spans="1:9" x14ac:dyDescent="0.2">
      <c r="A134" s="31"/>
      <c r="B134" s="26"/>
      <c r="C134" s="26"/>
      <c r="D134" s="26"/>
      <c r="E134" s="26"/>
      <c r="F134" s="26"/>
      <c r="G134" s="26"/>
      <c r="H134" s="26"/>
      <c r="I134" s="26"/>
    </row>
    <row r="135" spans="1:9" x14ac:dyDescent="0.2">
      <c r="A135" s="258" t="s">
        <v>158</v>
      </c>
      <c r="B135" s="258"/>
      <c r="C135" s="258"/>
      <c r="D135" s="258"/>
      <c r="E135" s="258"/>
      <c r="F135" s="258"/>
      <c r="G135" s="258"/>
      <c r="H135" s="258"/>
      <c r="I135" s="258"/>
    </row>
    <row r="136" spans="1:9" x14ac:dyDescent="0.2">
      <c r="A136" s="28">
        <v>4</v>
      </c>
      <c r="B136" s="292" t="s">
        <v>159</v>
      </c>
      <c r="C136" s="293"/>
      <c r="D136" s="293"/>
      <c r="E136" s="293"/>
      <c r="F136" s="293"/>
      <c r="G136" s="294"/>
      <c r="H136" s="27"/>
      <c r="I136" s="8" t="s">
        <v>70</v>
      </c>
    </row>
    <row r="137" spans="1:9" x14ac:dyDescent="0.2">
      <c r="A137" s="8" t="s">
        <v>143</v>
      </c>
      <c r="B137" s="295" t="s">
        <v>160</v>
      </c>
      <c r="C137" s="296"/>
      <c r="D137" s="296"/>
      <c r="E137" s="296"/>
      <c r="F137" s="296"/>
      <c r="G137" s="297"/>
      <c r="H137" s="10"/>
      <c r="I137" s="195">
        <f>I129</f>
        <v>171.09083520000001</v>
      </c>
    </row>
    <row r="138" spans="1:9" x14ac:dyDescent="0.2">
      <c r="A138" s="8" t="s">
        <v>154</v>
      </c>
      <c r="B138" s="295" t="s">
        <v>161</v>
      </c>
      <c r="C138" s="296"/>
      <c r="D138" s="296"/>
      <c r="E138" s="296"/>
      <c r="F138" s="296"/>
      <c r="G138" s="297"/>
      <c r="H138" s="10"/>
      <c r="I138" s="195">
        <f>I133</f>
        <v>0</v>
      </c>
    </row>
    <row r="139" spans="1:9" x14ac:dyDescent="0.2">
      <c r="A139" s="274" t="s">
        <v>162</v>
      </c>
      <c r="B139" s="274"/>
      <c r="C139" s="274"/>
      <c r="D139" s="274"/>
      <c r="E139" s="274"/>
      <c r="F139" s="274"/>
      <c r="G139" s="274"/>
      <c r="H139" s="274"/>
      <c r="I139" s="200">
        <f>SUM(I137:I138)</f>
        <v>171.09083520000001</v>
      </c>
    </row>
    <row r="140" spans="1:9" x14ac:dyDescent="0.2">
      <c r="A140" s="287"/>
      <c r="B140" s="288"/>
      <c r="C140" s="288"/>
      <c r="D140" s="288"/>
      <c r="E140" s="288"/>
      <c r="F140" s="288"/>
      <c r="G140" s="288"/>
      <c r="H140" s="288"/>
      <c r="I140" s="288"/>
    </row>
    <row r="141" spans="1:9" x14ac:dyDescent="0.2">
      <c r="A141" s="265" t="s">
        <v>163</v>
      </c>
      <c r="B141" s="265"/>
      <c r="C141" s="265"/>
      <c r="D141" s="265"/>
      <c r="E141" s="265"/>
      <c r="F141" s="265"/>
      <c r="G141" s="265"/>
      <c r="H141" s="265"/>
      <c r="I141" s="265"/>
    </row>
    <row r="142" spans="1:9" x14ac:dyDescent="0.2">
      <c r="A142" s="8">
        <v>5</v>
      </c>
      <c r="B142" s="259" t="s">
        <v>164</v>
      </c>
      <c r="C142" s="259"/>
      <c r="D142" s="259"/>
      <c r="E142" s="259"/>
      <c r="F142" s="259"/>
      <c r="G142" s="259"/>
      <c r="H142" s="8"/>
      <c r="I142" s="8" t="s">
        <v>70</v>
      </c>
    </row>
    <row r="143" spans="1:9" x14ac:dyDescent="0.2">
      <c r="A143" s="8" t="s">
        <v>35</v>
      </c>
      <c r="B143" s="281" t="s">
        <v>165</v>
      </c>
      <c r="C143" s="281"/>
      <c r="D143" s="281"/>
      <c r="E143" s="281"/>
      <c r="F143" s="281"/>
      <c r="G143" s="281"/>
      <c r="H143" s="11" t="s">
        <v>117</v>
      </c>
      <c r="I143" s="195">
        <f>'Crachá e cordão'!K14</f>
        <v>0.79249999999999998</v>
      </c>
    </row>
    <row r="144" spans="1:9" x14ac:dyDescent="0.2">
      <c r="A144" s="8" t="s">
        <v>38</v>
      </c>
      <c r="B144" s="281" t="s">
        <v>166</v>
      </c>
      <c r="C144" s="281"/>
      <c r="D144" s="281"/>
      <c r="E144" s="281"/>
      <c r="F144" s="281"/>
      <c r="G144" s="281"/>
      <c r="H144" s="11" t="s">
        <v>117</v>
      </c>
      <c r="I144" s="195">
        <v>0</v>
      </c>
    </row>
    <row r="145" spans="1:17" x14ac:dyDescent="0.2">
      <c r="A145" s="14" t="s">
        <v>40</v>
      </c>
      <c r="B145" s="281" t="s">
        <v>167</v>
      </c>
      <c r="C145" s="281"/>
      <c r="D145" s="281"/>
      <c r="E145" s="281"/>
      <c r="F145" s="281"/>
      <c r="G145" s="281"/>
      <c r="H145" s="11" t="s">
        <v>117</v>
      </c>
      <c r="I145" s="195">
        <v>0</v>
      </c>
    </row>
    <row r="146" spans="1:17" x14ac:dyDescent="0.2">
      <c r="A146" s="14" t="s">
        <v>44</v>
      </c>
      <c r="B146" s="281" t="s">
        <v>338</v>
      </c>
      <c r="C146" s="281"/>
      <c r="D146" s="281"/>
      <c r="E146" s="281"/>
      <c r="F146" s="281"/>
      <c r="G146" s="281"/>
      <c r="H146" s="11" t="s">
        <v>117</v>
      </c>
      <c r="I146" s="201" cm="1">
        <f t="array" ref="I146:J146">'Ponto Eletrônico'!K10:L10</f>
        <v>68.650000000000006</v>
      </c>
      <c r="J146" s="185">
        <v>0</v>
      </c>
    </row>
    <row r="147" spans="1:17" x14ac:dyDescent="0.2">
      <c r="A147" s="274" t="s">
        <v>168</v>
      </c>
      <c r="B147" s="274"/>
      <c r="C147" s="274"/>
      <c r="D147" s="274"/>
      <c r="E147" s="274"/>
      <c r="F147" s="274"/>
      <c r="G147" s="274"/>
      <c r="H147" s="23" t="s">
        <v>117</v>
      </c>
      <c r="I147" s="200">
        <f>SUM(I143:I146)</f>
        <v>69.44250000000001</v>
      </c>
    </row>
    <row r="148" spans="1:17" x14ac:dyDescent="0.2">
      <c r="A148" s="33"/>
      <c r="B148" s="33"/>
      <c r="C148" s="33"/>
      <c r="D148" s="33"/>
      <c r="E148" s="33"/>
      <c r="F148" s="33"/>
      <c r="G148" s="33"/>
      <c r="H148" s="33"/>
      <c r="I148" s="33"/>
    </row>
    <row r="149" spans="1:17" x14ac:dyDescent="0.2">
      <c r="A149" s="18" t="s">
        <v>169</v>
      </c>
      <c r="B149" s="3"/>
      <c r="C149" s="3"/>
      <c r="D149" s="3"/>
      <c r="E149" s="3"/>
      <c r="F149" s="3"/>
      <c r="G149" s="3"/>
      <c r="H149" s="3"/>
      <c r="I149" s="3"/>
    </row>
    <row r="150" spans="1:17" x14ac:dyDescent="0.2">
      <c r="A150" s="32"/>
      <c r="B150" s="3"/>
      <c r="C150" s="3"/>
      <c r="D150" s="3"/>
      <c r="E150" s="3"/>
      <c r="F150" s="3"/>
      <c r="G150" s="3"/>
      <c r="H150" s="3"/>
      <c r="I150" s="3"/>
    </row>
    <row r="151" spans="1:17" x14ac:dyDescent="0.2">
      <c r="A151" s="265" t="s">
        <v>170</v>
      </c>
      <c r="B151" s="265"/>
      <c r="C151" s="265"/>
      <c r="D151" s="265"/>
      <c r="E151" s="265"/>
      <c r="F151" s="265"/>
      <c r="G151" s="265"/>
      <c r="H151" s="265"/>
      <c r="I151" s="265"/>
      <c r="M151" s="174"/>
    </row>
    <row r="152" spans="1:17" x14ac:dyDescent="0.2">
      <c r="A152" s="8">
        <v>6</v>
      </c>
      <c r="B152" s="259" t="s">
        <v>171</v>
      </c>
      <c r="C152" s="259"/>
      <c r="D152" s="259"/>
      <c r="E152" s="259"/>
      <c r="F152" s="259"/>
      <c r="G152" s="259"/>
      <c r="H152" s="8" t="s">
        <v>69</v>
      </c>
      <c r="I152" s="8" t="s">
        <v>70</v>
      </c>
      <c r="M152" s="174"/>
    </row>
    <row r="153" spans="1:17" x14ac:dyDescent="0.2">
      <c r="A153" s="8" t="s">
        <v>35</v>
      </c>
      <c r="B153" s="241" t="s">
        <v>172</v>
      </c>
      <c r="C153" s="241"/>
      <c r="D153" s="241"/>
      <c r="E153" s="241"/>
      <c r="F153" s="241"/>
      <c r="G153" s="241"/>
      <c r="H153" s="15">
        <v>0.05</v>
      </c>
      <c r="I153" s="203">
        <f>H153*I171</f>
        <v>537.43922710133336</v>
      </c>
      <c r="M153" s="174"/>
    </row>
    <row r="154" spans="1:17" x14ac:dyDescent="0.2">
      <c r="A154" s="8" t="s">
        <v>38</v>
      </c>
      <c r="B154" s="241" t="s">
        <v>173</v>
      </c>
      <c r="C154" s="241"/>
      <c r="D154" s="241"/>
      <c r="E154" s="241"/>
      <c r="F154" s="241"/>
      <c r="G154" s="241"/>
      <c r="H154" s="15">
        <v>0.1</v>
      </c>
      <c r="I154" s="203">
        <f>H154*(I153+I171)</f>
        <v>1128.6223769127998</v>
      </c>
      <c r="M154" s="174"/>
    </row>
    <row r="155" spans="1:17" x14ac:dyDescent="0.2">
      <c r="A155" s="8" t="s">
        <v>40</v>
      </c>
      <c r="B155" s="298" t="s">
        <v>174</v>
      </c>
      <c r="C155" s="298"/>
      <c r="D155" s="298"/>
      <c r="E155" s="298"/>
      <c r="F155" s="298"/>
      <c r="G155" s="298"/>
      <c r="H155" s="2"/>
      <c r="I155" s="204"/>
      <c r="M155" s="174"/>
    </row>
    <row r="156" spans="1:17" x14ac:dyDescent="0.2">
      <c r="A156" s="8" t="s">
        <v>175</v>
      </c>
      <c r="B156" s="241" t="s">
        <v>176</v>
      </c>
      <c r="C156" s="241"/>
      <c r="D156" s="241"/>
      <c r="E156" s="241"/>
      <c r="F156" s="241"/>
      <c r="G156" s="241"/>
      <c r="H156" s="6">
        <v>1.6500000000000001E-2</v>
      </c>
      <c r="I156" s="203">
        <f>H156*$I$173</f>
        <v>238.88617500000004</v>
      </c>
      <c r="K156" s="178"/>
      <c r="M156" s="174"/>
    </row>
    <row r="157" spans="1:17" x14ac:dyDescent="0.2">
      <c r="A157" s="8" t="s">
        <v>177</v>
      </c>
      <c r="B157" s="241" t="s">
        <v>178</v>
      </c>
      <c r="C157" s="241"/>
      <c r="D157" s="241"/>
      <c r="E157" s="241"/>
      <c r="F157" s="241"/>
      <c r="G157" s="241"/>
      <c r="H157" s="6">
        <v>7.5999999999999998E-2</v>
      </c>
      <c r="I157" s="203">
        <f t="shared" ref="I157" si="2">H157*$I$173</f>
        <v>1100.3242</v>
      </c>
      <c r="M157" s="174"/>
    </row>
    <row r="158" spans="1:17" x14ac:dyDescent="0.2">
      <c r="A158" s="8" t="s">
        <v>179</v>
      </c>
      <c r="B158" s="241" t="s">
        <v>180</v>
      </c>
      <c r="C158" s="241"/>
      <c r="D158" s="241"/>
      <c r="E158" s="241"/>
      <c r="F158" s="241"/>
      <c r="G158" s="241"/>
      <c r="H158" s="6">
        <v>0.05</v>
      </c>
      <c r="I158" s="203">
        <f>H158*$I$173</f>
        <v>723.89750000000004</v>
      </c>
      <c r="M158" s="174"/>
      <c r="Q158" s="174"/>
    </row>
    <row r="159" spans="1:17" x14ac:dyDescent="0.2">
      <c r="A159" s="274" t="s">
        <v>181</v>
      </c>
      <c r="B159" s="274"/>
      <c r="C159" s="274"/>
      <c r="D159" s="274"/>
      <c r="E159" s="274"/>
      <c r="F159" s="274"/>
      <c r="G159" s="274"/>
      <c r="H159" s="34">
        <f>SUM(H153:H158)</f>
        <v>0.29250000000000004</v>
      </c>
      <c r="I159" s="200">
        <f>SUM(I153:I158)</f>
        <v>3729.1694790141332</v>
      </c>
      <c r="M159" s="174"/>
      <c r="Q159" s="174"/>
    </row>
    <row r="160" spans="1:17" x14ac:dyDescent="0.2">
      <c r="A160" s="180"/>
      <c r="B160" s="172"/>
      <c r="C160" s="172"/>
      <c r="D160" s="172"/>
      <c r="E160" s="172"/>
      <c r="F160" s="172"/>
      <c r="G160" s="172"/>
      <c r="H160" s="172"/>
      <c r="I160" s="172"/>
      <c r="M160" s="174"/>
      <c r="N160" s="174"/>
      <c r="O160" s="174"/>
      <c r="Q160" s="174"/>
    </row>
    <row r="161" spans="1:17" x14ac:dyDescent="0.2">
      <c r="A161" s="18" t="s">
        <v>182</v>
      </c>
      <c r="B161" s="172"/>
      <c r="C161" s="172"/>
      <c r="D161" s="172"/>
      <c r="E161" s="172"/>
      <c r="F161" s="172"/>
      <c r="G161" s="172"/>
      <c r="H161" s="172"/>
      <c r="I161" s="172"/>
      <c r="M161" s="174"/>
      <c r="N161" s="174"/>
      <c r="O161" s="174"/>
      <c r="Q161" s="174"/>
    </row>
    <row r="162" spans="1:17" x14ac:dyDescent="0.2">
      <c r="A162" s="18" t="s">
        <v>183</v>
      </c>
      <c r="B162" s="172"/>
      <c r="C162" s="172"/>
      <c r="D162" s="172"/>
      <c r="E162" s="172"/>
      <c r="F162" s="172"/>
      <c r="G162" s="172"/>
      <c r="H162" s="172"/>
      <c r="I162" s="172"/>
      <c r="M162" s="174"/>
      <c r="O162" s="174"/>
      <c r="Q162" s="174"/>
    </row>
    <row r="163" spans="1:17" x14ac:dyDescent="0.2">
      <c r="A163" s="164"/>
      <c r="B163" s="164"/>
      <c r="C163" s="164"/>
      <c r="D163" s="164"/>
      <c r="E163" s="164"/>
      <c r="F163" s="164"/>
      <c r="G163" s="164"/>
      <c r="H163" s="164"/>
      <c r="I163" s="4"/>
      <c r="M163" s="174"/>
      <c r="Q163" s="174"/>
    </row>
    <row r="164" spans="1:17" x14ac:dyDescent="0.2">
      <c r="A164" s="258" t="s">
        <v>184</v>
      </c>
      <c r="B164" s="258"/>
      <c r="C164" s="258"/>
      <c r="D164" s="258"/>
      <c r="E164" s="258"/>
      <c r="F164" s="258"/>
      <c r="G164" s="258"/>
      <c r="H164" s="258"/>
      <c r="I164" s="258"/>
      <c r="M164" s="174"/>
    </row>
    <row r="165" spans="1:17" x14ac:dyDescent="0.2">
      <c r="A165" s="259" t="s">
        <v>185</v>
      </c>
      <c r="B165" s="259"/>
      <c r="C165" s="259"/>
      <c r="D165" s="259"/>
      <c r="E165" s="259"/>
      <c r="F165" s="259"/>
      <c r="G165" s="259"/>
      <c r="H165" s="259"/>
      <c r="I165" s="8" t="s">
        <v>70</v>
      </c>
      <c r="M165" s="174"/>
    </row>
    <row r="166" spans="1:17" x14ac:dyDescent="0.2">
      <c r="A166" s="166" t="s">
        <v>35</v>
      </c>
      <c r="B166" s="257" t="str">
        <f>A37</f>
        <v>MÓDULO 1 - COMPOSIÇÃO DA REMUNERAÇÃO</v>
      </c>
      <c r="C166" s="257"/>
      <c r="D166" s="257"/>
      <c r="E166" s="257"/>
      <c r="F166" s="257"/>
      <c r="G166" s="257"/>
      <c r="H166" s="257"/>
      <c r="I166" s="203">
        <f>I45</f>
        <v>6100.8</v>
      </c>
      <c r="M166" s="174"/>
    </row>
    <row r="167" spans="1:17" x14ac:dyDescent="0.2">
      <c r="A167" s="166" t="s">
        <v>38</v>
      </c>
      <c r="B167" s="257" t="str">
        <f>A50</f>
        <v>MÓDULO 2 – ENCARGOS E BENEFÍCIOS ANUAIS, MENSAIS E DIÁRIOS</v>
      </c>
      <c r="C167" s="257"/>
      <c r="D167" s="257"/>
      <c r="E167" s="257"/>
      <c r="F167" s="257"/>
      <c r="G167" s="257"/>
      <c r="H167" s="257"/>
      <c r="I167" s="203">
        <f>I103</f>
        <v>3973.8356266666669</v>
      </c>
      <c r="M167" s="174"/>
    </row>
    <row r="168" spans="1:17" x14ac:dyDescent="0.2">
      <c r="A168" s="166" t="s">
        <v>40</v>
      </c>
      <c r="B168" s="257" t="str">
        <f>A105</f>
        <v>MÓDULO 3 – PROVISÃO PARA RESCISÃO</v>
      </c>
      <c r="C168" s="257"/>
      <c r="D168" s="257"/>
      <c r="E168" s="257"/>
      <c r="F168" s="257"/>
      <c r="G168" s="257"/>
      <c r="H168" s="257"/>
      <c r="I168" s="203">
        <f>I113</f>
        <v>433.61558016000004</v>
      </c>
      <c r="M168" s="174"/>
      <c r="O168" s="174"/>
    </row>
    <row r="169" spans="1:17" x14ac:dyDescent="0.2">
      <c r="A169" s="11" t="s">
        <v>44</v>
      </c>
      <c r="B169" s="257" t="str">
        <f>A115</f>
        <v>MÓDULO 4 – CUSTO DE REPOSIÇÃO DO PROFISSIONAL AUSENTE</v>
      </c>
      <c r="C169" s="257"/>
      <c r="D169" s="257"/>
      <c r="E169" s="257"/>
      <c r="F169" s="257"/>
      <c r="G169" s="257"/>
      <c r="H169" s="257"/>
      <c r="I169" s="203">
        <f>I139</f>
        <v>171.09083520000001</v>
      </c>
      <c r="M169" s="174"/>
    </row>
    <row r="170" spans="1:17" x14ac:dyDescent="0.2">
      <c r="A170" s="11" t="s">
        <v>75</v>
      </c>
      <c r="B170" s="257" t="str">
        <f>A141</f>
        <v>MÓDULO 5 – INSUMOS DIVERSOS</v>
      </c>
      <c r="C170" s="257"/>
      <c r="D170" s="257"/>
      <c r="E170" s="257"/>
      <c r="F170" s="257"/>
      <c r="G170" s="257"/>
      <c r="H170" s="257"/>
      <c r="I170" s="203">
        <f>I147</f>
        <v>69.44250000000001</v>
      </c>
      <c r="M170" s="174"/>
    </row>
    <row r="171" spans="1:17" x14ac:dyDescent="0.2">
      <c r="A171" s="8"/>
      <c r="B171" s="259" t="s">
        <v>186</v>
      </c>
      <c r="C171" s="259"/>
      <c r="D171" s="259"/>
      <c r="E171" s="259"/>
      <c r="F171" s="259"/>
      <c r="G171" s="259"/>
      <c r="H171" s="259"/>
      <c r="I171" s="208">
        <f>SUM(I166:I170)</f>
        <v>10748.784542026666</v>
      </c>
      <c r="J171" s="187"/>
      <c r="M171" s="174"/>
    </row>
    <row r="172" spans="1:17" x14ac:dyDescent="0.2">
      <c r="A172" s="11" t="s">
        <v>77</v>
      </c>
      <c r="B172" s="257" t="str">
        <f>A151</f>
        <v>MÓDULO 6 – CUSTOS INDIRETOS, TRIBUTOS E LUCRO</v>
      </c>
      <c r="C172" s="257"/>
      <c r="D172" s="257"/>
      <c r="E172" s="257"/>
      <c r="F172" s="257"/>
      <c r="G172" s="257"/>
      <c r="H172" s="257"/>
      <c r="I172" s="195">
        <f>I159</f>
        <v>3729.1694790141332</v>
      </c>
      <c r="M172" s="174"/>
    </row>
    <row r="173" spans="1:17" x14ac:dyDescent="0.2">
      <c r="A173" s="274" t="s">
        <v>187</v>
      </c>
      <c r="B173" s="274"/>
      <c r="C173" s="274"/>
      <c r="D173" s="274"/>
      <c r="E173" s="274"/>
      <c r="F173" s="274"/>
      <c r="G173" s="274"/>
      <c r="H173" s="274"/>
      <c r="I173" s="200">
        <f>ROUND(SUM(I45,I103,I113,I139,I147,I153,I154)/(1-SUM(H156:H158)),2)</f>
        <v>14477.95</v>
      </c>
      <c r="J173" s="188"/>
      <c r="M173" s="174"/>
    </row>
  </sheetData>
  <mergeCells count="119">
    <mergeCell ref="B170:H170"/>
    <mergeCell ref="B171:H171"/>
    <mergeCell ref="B172:H172"/>
    <mergeCell ref="A173:H173"/>
    <mergeCell ref="A164:I164"/>
    <mergeCell ref="A165:H165"/>
    <mergeCell ref="B166:H166"/>
    <mergeCell ref="B167:H167"/>
    <mergeCell ref="B168:H168"/>
    <mergeCell ref="B169:H169"/>
    <mergeCell ref="B154:G154"/>
    <mergeCell ref="B155:G155"/>
    <mergeCell ref="B156:G156"/>
    <mergeCell ref="B157:G157"/>
    <mergeCell ref="B158:G158"/>
    <mergeCell ref="A159:G159"/>
    <mergeCell ref="B145:G145"/>
    <mergeCell ref="B146:G146"/>
    <mergeCell ref="A147:G147"/>
    <mergeCell ref="A151:I151"/>
    <mergeCell ref="B152:G152"/>
    <mergeCell ref="B153:G153"/>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25:G125"/>
    <mergeCell ref="B126:G126"/>
    <mergeCell ref="A127:G127"/>
    <mergeCell ref="B128:G128"/>
    <mergeCell ref="A129:G129"/>
    <mergeCell ref="B131:G131"/>
    <mergeCell ref="A115:I115"/>
    <mergeCell ref="B120:G120"/>
    <mergeCell ref="B121:G121"/>
    <mergeCell ref="B122:G122"/>
    <mergeCell ref="B123:G123"/>
    <mergeCell ref="B124:G124"/>
    <mergeCell ref="B109:G109"/>
    <mergeCell ref="B110:G110"/>
    <mergeCell ref="B111:G111"/>
    <mergeCell ref="B112:G112"/>
    <mergeCell ref="A113:G113"/>
    <mergeCell ref="A114:I114"/>
    <mergeCell ref="A103:H103"/>
    <mergeCell ref="A104:I104"/>
    <mergeCell ref="A105:I105"/>
    <mergeCell ref="B106:G106"/>
    <mergeCell ref="B107:G107"/>
    <mergeCell ref="B108:G108"/>
    <mergeCell ref="B90:G90"/>
    <mergeCell ref="A91:H91"/>
    <mergeCell ref="A99:H99"/>
    <mergeCell ref="B100:H100"/>
    <mergeCell ref="B101:H101"/>
    <mergeCell ref="B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theme="4" tint="0.59999389629810485"/>
  </sheetPr>
  <dimension ref="A1:Q173"/>
  <sheetViews>
    <sheetView showGridLines="0" zoomScale="124" zoomScaleNormal="124" workbookViewId="0">
      <selection activeCell="L19" sqref="L19"/>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29" customWidth="1"/>
    <col min="13" max="13" width="13.42578125" bestFit="1" customWidth="1"/>
    <col min="14" max="14" width="12.28515625" bestFit="1" customWidth="1"/>
    <col min="15" max="15" width="15.140625" bestFit="1" customWidth="1"/>
    <col min="17" max="17" width="13.140625" customWidth="1"/>
  </cols>
  <sheetData>
    <row r="1" spans="1:10" ht="13.5" thickBot="1" x14ac:dyDescent="0.25">
      <c r="A1" s="260" t="s">
        <v>30</v>
      </c>
      <c r="B1" s="261"/>
      <c r="C1" s="261"/>
      <c r="D1" s="261"/>
      <c r="E1" s="261"/>
      <c r="F1" s="261"/>
      <c r="G1" s="261"/>
      <c r="H1" s="261"/>
      <c r="I1" s="262"/>
    </row>
    <row r="2" spans="1:10" x14ac:dyDescent="0.2">
      <c r="A2" s="164"/>
      <c r="B2" s="164"/>
      <c r="C2" s="164"/>
      <c r="D2" s="164"/>
      <c r="E2" s="164"/>
      <c r="F2" s="164"/>
      <c r="G2" s="164"/>
      <c r="H2" s="164"/>
      <c r="I2" s="164"/>
    </row>
    <row r="3" spans="1:10" x14ac:dyDescent="0.2">
      <c r="A3" s="282" t="s">
        <v>31</v>
      </c>
      <c r="B3" s="282"/>
      <c r="C3" s="282"/>
      <c r="D3" s="282"/>
      <c r="E3" s="282"/>
      <c r="F3" s="282"/>
      <c r="G3" s="164"/>
      <c r="H3" s="164"/>
      <c r="I3" s="164"/>
    </row>
    <row r="4" spans="1:10" x14ac:dyDescent="0.2">
      <c r="A4" s="282" t="s">
        <v>32</v>
      </c>
      <c r="B4" s="282"/>
      <c r="C4" s="282"/>
      <c r="D4" s="282"/>
      <c r="E4" s="282"/>
      <c r="F4" s="282"/>
      <c r="G4" s="164"/>
      <c r="H4" s="164"/>
      <c r="I4" s="164"/>
    </row>
    <row r="5" spans="1:10" x14ac:dyDescent="0.2">
      <c r="A5" s="9"/>
      <c r="B5" s="9"/>
      <c r="C5" s="9"/>
      <c r="D5" s="9"/>
      <c r="E5" s="9"/>
      <c r="F5" s="9"/>
      <c r="G5" s="9"/>
      <c r="H5" s="9"/>
      <c r="I5" s="9"/>
    </row>
    <row r="6" spans="1:10" x14ac:dyDescent="0.2">
      <c r="A6" s="282" t="s">
        <v>33</v>
      </c>
      <c r="B6" s="282"/>
      <c r="C6" s="282"/>
      <c r="D6" s="282"/>
      <c r="E6" s="282"/>
      <c r="F6" s="282"/>
      <c r="G6" s="9"/>
      <c r="H6" s="9"/>
      <c r="I6" s="9"/>
    </row>
    <row r="7" spans="1:10" x14ac:dyDescent="0.2">
      <c r="A7" s="165"/>
      <c r="B7" s="165"/>
      <c r="C7" s="165"/>
      <c r="D7" s="165"/>
      <c r="E7" s="165"/>
      <c r="F7" s="165"/>
      <c r="G7" s="165"/>
      <c r="H7" s="165"/>
      <c r="I7" s="165"/>
    </row>
    <row r="8" spans="1:10" x14ac:dyDescent="0.2">
      <c r="A8" s="258" t="s">
        <v>34</v>
      </c>
      <c r="B8" s="258"/>
      <c r="C8" s="258"/>
      <c r="D8" s="258"/>
      <c r="E8" s="258"/>
      <c r="F8" s="258"/>
      <c r="G8" s="258"/>
      <c r="H8" s="258"/>
      <c r="I8" s="258"/>
    </row>
    <row r="9" spans="1:10" x14ac:dyDescent="0.2">
      <c r="A9" s="166" t="s">
        <v>35</v>
      </c>
      <c r="B9" s="241" t="s">
        <v>36</v>
      </c>
      <c r="C9" s="257"/>
      <c r="D9" s="257"/>
      <c r="E9" s="257"/>
      <c r="F9" s="257"/>
      <c r="G9" s="257"/>
      <c r="H9" s="257"/>
      <c r="I9" s="190" t="s">
        <v>37</v>
      </c>
    </row>
    <row r="10" spans="1:10" x14ac:dyDescent="0.2">
      <c r="A10" s="166" t="s">
        <v>38</v>
      </c>
      <c r="B10" s="241" t="s">
        <v>39</v>
      </c>
      <c r="C10" s="257"/>
      <c r="D10" s="257"/>
      <c r="E10" s="257"/>
      <c r="F10" s="257"/>
      <c r="G10" s="257"/>
      <c r="H10" s="257"/>
      <c r="I10" s="11"/>
    </row>
    <row r="11" spans="1:10" ht="25.5" x14ac:dyDescent="0.2">
      <c r="A11" s="166" t="s">
        <v>40</v>
      </c>
      <c r="B11" s="241" t="s">
        <v>41</v>
      </c>
      <c r="C11" s="241"/>
      <c r="D11" s="241"/>
      <c r="E11" s="241"/>
      <c r="F11" s="241"/>
      <c r="G11" s="241"/>
      <c r="H11" s="241"/>
      <c r="I11" s="11" t="s">
        <v>192</v>
      </c>
      <c r="J11" s="185" t="s">
        <v>193</v>
      </c>
    </row>
    <row r="12" spans="1:10" x14ac:dyDescent="0.2">
      <c r="A12" s="166" t="s">
        <v>44</v>
      </c>
      <c r="B12" s="241" t="s">
        <v>45</v>
      </c>
      <c r="C12" s="257"/>
      <c r="D12" s="257"/>
      <c r="E12" s="257"/>
      <c r="F12" s="257"/>
      <c r="G12" s="257"/>
      <c r="H12" s="257"/>
      <c r="I12" s="166">
        <v>60</v>
      </c>
    </row>
    <row r="13" spans="1:10" x14ac:dyDescent="0.2">
      <c r="A13" s="164"/>
      <c r="B13" s="165"/>
      <c r="C13" s="165"/>
      <c r="D13" s="165"/>
      <c r="E13" s="165"/>
      <c r="F13" s="165"/>
      <c r="G13" s="165"/>
      <c r="H13" s="164"/>
      <c r="I13" s="164"/>
    </row>
    <row r="14" spans="1:10" x14ac:dyDescent="0.2">
      <c r="A14" s="258" t="s">
        <v>46</v>
      </c>
      <c r="B14" s="258"/>
      <c r="C14" s="258"/>
      <c r="D14" s="258"/>
      <c r="E14" s="258"/>
      <c r="F14" s="258"/>
      <c r="G14" s="258"/>
      <c r="H14" s="258"/>
      <c r="I14" s="258"/>
    </row>
    <row r="15" spans="1:10" x14ac:dyDescent="0.2">
      <c r="A15" s="259" t="s">
        <v>47</v>
      </c>
      <c r="B15" s="259"/>
      <c r="C15" s="259" t="s">
        <v>48</v>
      </c>
      <c r="D15" s="259"/>
      <c r="E15" s="259" t="s">
        <v>49</v>
      </c>
      <c r="F15" s="259"/>
      <c r="G15" s="259"/>
      <c r="H15" s="259"/>
      <c r="I15" s="259"/>
    </row>
    <row r="16" spans="1:10" x14ac:dyDescent="0.2">
      <c r="A16" s="266" t="s">
        <v>190</v>
      </c>
      <c r="B16" s="267"/>
      <c r="C16" s="266" t="s">
        <v>13</v>
      </c>
      <c r="D16" s="267"/>
      <c r="E16" s="268">
        <v>1</v>
      </c>
      <c r="F16" s="269"/>
      <c r="G16" s="269"/>
      <c r="H16" s="269"/>
      <c r="I16" s="269"/>
    </row>
    <row r="17" spans="1:9" x14ac:dyDescent="0.2">
      <c r="A17" s="20"/>
      <c r="B17" s="167"/>
      <c r="C17" s="21"/>
      <c r="D17" s="168"/>
      <c r="E17" s="22"/>
      <c r="F17" s="169"/>
      <c r="G17" s="169"/>
      <c r="H17" s="169"/>
      <c r="I17" s="169"/>
    </row>
    <row r="18" spans="1:9" x14ac:dyDescent="0.2">
      <c r="A18" s="18" t="s">
        <v>51</v>
      </c>
      <c r="B18" s="167"/>
      <c r="C18" s="21"/>
      <c r="D18" s="168"/>
      <c r="E18" s="22"/>
      <c r="F18" s="169"/>
      <c r="G18" s="169"/>
      <c r="H18" s="169"/>
      <c r="I18" s="169"/>
    </row>
    <row r="19" spans="1:9" x14ac:dyDescent="0.2">
      <c r="A19" s="18" t="s">
        <v>52</v>
      </c>
      <c r="B19" s="167"/>
      <c r="C19" s="21"/>
      <c r="D19" s="168"/>
      <c r="E19" s="22"/>
      <c r="F19" s="169"/>
      <c r="G19" s="169"/>
      <c r="H19" s="169"/>
      <c r="I19" s="169"/>
    </row>
    <row r="20" spans="1:9" x14ac:dyDescent="0.2">
      <c r="A20" s="18" t="s">
        <v>53</v>
      </c>
      <c r="B20" s="167"/>
      <c r="C20" s="21"/>
      <c r="D20" s="168"/>
      <c r="E20" s="22"/>
      <c r="F20" s="169"/>
      <c r="G20" s="169"/>
      <c r="H20" s="169"/>
      <c r="I20" s="169"/>
    </row>
    <row r="21" spans="1:9" x14ac:dyDescent="0.2">
      <c r="A21" s="18" t="s">
        <v>54</v>
      </c>
      <c r="B21" s="167"/>
      <c r="C21" s="21"/>
      <c r="D21" s="168"/>
      <c r="E21" s="22"/>
      <c r="F21" s="169"/>
      <c r="G21" s="169"/>
      <c r="H21" s="169"/>
      <c r="I21" s="169"/>
    </row>
    <row r="22" spans="1:9" ht="14.25" x14ac:dyDescent="0.2">
      <c r="A22" s="35"/>
      <c r="B22" s="167"/>
      <c r="C22" s="21"/>
      <c r="D22" s="168"/>
      <c r="E22" s="22"/>
      <c r="F22" s="169"/>
      <c r="G22" s="169"/>
      <c r="H22" s="169"/>
      <c r="I22" s="169"/>
    </row>
    <row r="23" spans="1:9" x14ac:dyDescent="0.2">
      <c r="A23" s="19" t="s">
        <v>55</v>
      </c>
      <c r="B23" s="167"/>
      <c r="C23" s="21"/>
      <c r="D23" s="168"/>
      <c r="E23" s="22"/>
      <c r="F23" s="169"/>
      <c r="G23" s="169"/>
      <c r="H23" s="169"/>
      <c r="I23" s="169"/>
    </row>
    <row r="24" spans="1:9" x14ac:dyDescent="0.2">
      <c r="A24" s="20"/>
      <c r="B24" s="167"/>
      <c r="C24" s="21"/>
      <c r="D24" s="168"/>
      <c r="E24" s="22"/>
      <c r="F24" s="169"/>
      <c r="G24" s="169"/>
      <c r="H24" s="169"/>
      <c r="I24" s="169"/>
    </row>
    <row r="25" spans="1:9" x14ac:dyDescent="0.2">
      <c r="A25" s="19" t="s">
        <v>56</v>
      </c>
      <c r="B25" s="167"/>
      <c r="C25" s="21"/>
      <c r="D25" s="168"/>
      <c r="E25" s="22"/>
      <c r="F25" s="169"/>
      <c r="G25" s="169"/>
      <c r="H25" s="169"/>
      <c r="I25" s="169"/>
    </row>
    <row r="26" spans="1:9" x14ac:dyDescent="0.2">
      <c r="A26" s="18" t="s">
        <v>57</v>
      </c>
      <c r="B26" s="167"/>
      <c r="C26" s="21"/>
      <c r="D26" s="168"/>
      <c r="E26" s="22"/>
      <c r="F26" s="169"/>
      <c r="G26" s="169"/>
      <c r="H26" s="169"/>
      <c r="I26" s="169"/>
    </row>
    <row r="27" spans="1:9" x14ac:dyDescent="0.2">
      <c r="A27" s="258" t="s">
        <v>58</v>
      </c>
      <c r="B27" s="258"/>
      <c r="C27" s="258"/>
      <c r="D27" s="258"/>
      <c r="E27" s="258"/>
      <c r="F27" s="258"/>
      <c r="G27" s="258"/>
      <c r="H27" s="258"/>
      <c r="I27" s="258"/>
    </row>
    <row r="28" spans="1:9" x14ac:dyDescent="0.2">
      <c r="A28" s="170">
        <v>1</v>
      </c>
      <c r="B28" s="264" t="s">
        <v>59</v>
      </c>
      <c r="C28" s="264"/>
      <c r="D28" s="264"/>
      <c r="E28" s="264"/>
      <c r="F28" s="264"/>
      <c r="G28" s="264"/>
      <c r="H28" s="264"/>
      <c r="I28" s="67" t="s">
        <v>63</v>
      </c>
    </row>
    <row r="29" spans="1:9" x14ac:dyDescent="0.2">
      <c r="A29" s="166">
        <v>2</v>
      </c>
      <c r="B29" s="241" t="s">
        <v>60</v>
      </c>
      <c r="C29" s="241"/>
      <c r="D29" s="241"/>
      <c r="E29" s="241"/>
      <c r="F29" s="241"/>
      <c r="G29" s="241"/>
      <c r="H29" s="241"/>
      <c r="I29" s="11" t="s">
        <v>17</v>
      </c>
    </row>
    <row r="30" spans="1:9" x14ac:dyDescent="0.2">
      <c r="A30" s="166">
        <v>3</v>
      </c>
      <c r="B30" s="257" t="s">
        <v>61</v>
      </c>
      <c r="C30" s="257"/>
      <c r="D30" s="257"/>
      <c r="E30" s="257"/>
      <c r="F30" s="257"/>
      <c r="G30" s="257"/>
      <c r="H30" s="257"/>
      <c r="I30" s="207">
        <v>6100.8</v>
      </c>
    </row>
    <row r="31" spans="1:9" x14ac:dyDescent="0.2">
      <c r="A31" s="170">
        <v>4</v>
      </c>
      <c r="B31" s="264" t="s">
        <v>62</v>
      </c>
      <c r="C31" s="264"/>
      <c r="D31" s="264"/>
      <c r="E31" s="264"/>
      <c r="F31" s="264"/>
      <c r="G31" s="264"/>
      <c r="H31" s="264"/>
      <c r="I31" s="67" t="s">
        <v>63</v>
      </c>
    </row>
    <row r="32" spans="1:9" x14ac:dyDescent="0.2">
      <c r="A32" s="166">
        <v>5</v>
      </c>
      <c r="B32" s="241" t="s">
        <v>64</v>
      </c>
      <c r="C32" s="257"/>
      <c r="D32" s="257"/>
      <c r="E32" s="257"/>
      <c r="F32" s="257"/>
      <c r="G32" s="257"/>
      <c r="H32" s="257"/>
      <c r="I32" s="190">
        <v>46023</v>
      </c>
    </row>
    <row r="33" spans="1:9" x14ac:dyDescent="0.2">
      <c r="A33" s="164"/>
      <c r="B33" s="165"/>
      <c r="C33" s="165"/>
      <c r="D33" s="165"/>
      <c r="E33" s="165"/>
      <c r="F33" s="165"/>
      <c r="G33" s="165"/>
      <c r="H33" s="165"/>
      <c r="I33" s="171"/>
    </row>
    <row r="34" spans="1:9" x14ac:dyDescent="0.2">
      <c r="A34" s="18" t="s">
        <v>65</v>
      </c>
      <c r="B34" s="165"/>
      <c r="C34" s="165"/>
      <c r="D34" s="165"/>
      <c r="E34" s="165"/>
      <c r="F34" s="165"/>
      <c r="G34" s="165"/>
      <c r="H34" s="165"/>
      <c r="I34" s="171"/>
    </row>
    <row r="35" spans="1:9" x14ac:dyDescent="0.2">
      <c r="A35" s="18" t="s">
        <v>66</v>
      </c>
      <c r="B35" s="165"/>
      <c r="C35" s="165"/>
      <c r="D35" s="165"/>
      <c r="E35" s="165"/>
      <c r="F35" s="165"/>
      <c r="G35" s="165"/>
      <c r="H35" s="165"/>
      <c r="I35" s="171"/>
    </row>
    <row r="37" spans="1:9" x14ac:dyDescent="0.2">
      <c r="A37" s="265" t="s">
        <v>67</v>
      </c>
      <c r="B37" s="265"/>
      <c r="C37" s="265"/>
      <c r="D37" s="265"/>
      <c r="E37" s="265"/>
      <c r="F37" s="265"/>
      <c r="G37" s="265"/>
      <c r="H37" s="265"/>
      <c r="I37" s="265"/>
    </row>
    <row r="38" spans="1:9" x14ac:dyDescent="0.2">
      <c r="A38" s="8">
        <v>1</v>
      </c>
      <c r="B38" s="259" t="s">
        <v>68</v>
      </c>
      <c r="C38" s="259"/>
      <c r="D38" s="259"/>
      <c r="E38" s="259"/>
      <c r="F38" s="259"/>
      <c r="G38" s="259"/>
      <c r="H38" s="8" t="s">
        <v>69</v>
      </c>
      <c r="I38" s="8" t="s">
        <v>70</v>
      </c>
    </row>
    <row r="39" spans="1:9" x14ac:dyDescent="0.2">
      <c r="A39" s="8" t="s">
        <v>35</v>
      </c>
      <c r="B39" s="241" t="s">
        <v>71</v>
      </c>
      <c r="C39" s="241"/>
      <c r="D39" s="241"/>
      <c r="E39" s="241"/>
      <c r="F39" s="241"/>
      <c r="G39" s="241"/>
      <c r="H39" s="10"/>
      <c r="I39" s="195">
        <f>I30</f>
        <v>6100.8</v>
      </c>
    </row>
    <row r="40" spans="1:9" x14ac:dyDescent="0.2">
      <c r="A40" s="8" t="s">
        <v>38</v>
      </c>
      <c r="B40" s="241" t="s">
        <v>72</v>
      </c>
      <c r="C40" s="241"/>
      <c r="D40" s="241"/>
      <c r="E40" s="241"/>
      <c r="F40" s="241"/>
      <c r="G40" s="241"/>
      <c r="H40" s="2"/>
      <c r="I40" s="195">
        <f>I39*H40</f>
        <v>0</v>
      </c>
    </row>
    <row r="41" spans="1:9" x14ac:dyDescent="0.2">
      <c r="A41" s="8" t="s">
        <v>40</v>
      </c>
      <c r="B41" s="241" t="s">
        <v>73</v>
      </c>
      <c r="C41" s="241"/>
      <c r="D41" s="241"/>
      <c r="E41" s="241"/>
      <c r="F41" s="241"/>
      <c r="G41" s="241"/>
      <c r="H41" s="2"/>
      <c r="I41" s="195">
        <f>H41*I39</f>
        <v>0</v>
      </c>
    </row>
    <row r="42" spans="1:9" x14ac:dyDescent="0.2">
      <c r="A42" s="8" t="s">
        <v>44</v>
      </c>
      <c r="B42" s="241" t="s">
        <v>74</v>
      </c>
      <c r="C42" s="241"/>
      <c r="D42" s="241"/>
      <c r="E42" s="241"/>
      <c r="F42" s="241"/>
      <c r="G42" s="241"/>
      <c r="H42" s="2"/>
      <c r="I42" s="195">
        <v>0</v>
      </c>
    </row>
    <row r="43" spans="1:9" x14ac:dyDescent="0.2">
      <c r="A43" s="8" t="s">
        <v>75</v>
      </c>
      <c r="B43" s="241" t="s">
        <v>76</v>
      </c>
      <c r="C43" s="241"/>
      <c r="D43" s="241"/>
      <c r="E43" s="241"/>
      <c r="F43" s="241"/>
      <c r="G43" s="241"/>
      <c r="H43" s="5"/>
      <c r="I43" s="195">
        <v>0</v>
      </c>
    </row>
    <row r="44" spans="1:9" x14ac:dyDescent="0.2">
      <c r="A44" s="8" t="s">
        <v>77</v>
      </c>
      <c r="B44" s="241" t="s">
        <v>78</v>
      </c>
      <c r="C44" s="241"/>
      <c r="D44" s="241"/>
      <c r="E44" s="241"/>
      <c r="F44" s="241"/>
      <c r="G44" s="241"/>
      <c r="H44" s="2"/>
      <c r="I44" s="195">
        <v>0</v>
      </c>
    </row>
    <row r="45" spans="1:9" x14ac:dyDescent="0.2">
      <c r="A45" s="274" t="s">
        <v>79</v>
      </c>
      <c r="B45" s="258"/>
      <c r="C45" s="258"/>
      <c r="D45" s="258"/>
      <c r="E45" s="258"/>
      <c r="F45" s="258"/>
      <c r="G45" s="258"/>
      <c r="H45" s="258"/>
      <c r="I45" s="196">
        <f>SUM(I39:I44)</f>
        <v>6100.8</v>
      </c>
    </row>
    <row r="46" spans="1:9" x14ac:dyDescent="0.2">
      <c r="A46" s="9"/>
      <c r="B46" s="9"/>
      <c r="C46" s="9"/>
      <c r="D46" s="9"/>
      <c r="E46" s="9"/>
      <c r="F46" s="9"/>
      <c r="G46" s="9"/>
      <c r="H46" s="9"/>
      <c r="I46" s="9"/>
    </row>
    <row r="47" spans="1:9" x14ac:dyDescent="0.2">
      <c r="A47" s="18" t="s">
        <v>80</v>
      </c>
      <c r="B47" s="9"/>
      <c r="C47" s="9"/>
      <c r="D47" s="9"/>
      <c r="E47" s="9"/>
      <c r="F47" s="9"/>
      <c r="G47" s="9"/>
      <c r="H47" s="9"/>
      <c r="I47" s="9"/>
    </row>
    <row r="48" spans="1:9" x14ac:dyDescent="0.2">
      <c r="A48" s="18" t="s">
        <v>81</v>
      </c>
      <c r="B48" s="9"/>
      <c r="C48" s="9"/>
      <c r="D48" s="9"/>
      <c r="E48" s="9"/>
      <c r="F48" s="9"/>
      <c r="G48" s="9"/>
      <c r="H48" s="9"/>
      <c r="I48" s="9"/>
    </row>
    <row r="49" spans="1:10" x14ac:dyDescent="0.2">
      <c r="A49" s="3"/>
      <c r="B49" s="3"/>
      <c r="C49" s="3"/>
      <c r="D49" s="3"/>
      <c r="E49" s="3"/>
      <c r="F49" s="3"/>
      <c r="G49" s="3"/>
      <c r="H49" s="3"/>
      <c r="I49" s="4"/>
    </row>
    <row r="50" spans="1:10" x14ac:dyDescent="0.2">
      <c r="A50" s="265" t="s">
        <v>82</v>
      </c>
      <c r="B50" s="265"/>
      <c r="C50" s="265"/>
      <c r="D50" s="265"/>
      <c r="E50" s="265"/>
      <c r="F50" s="265"/>
      <c r="G50" s="265"/>
      <c r="H50" s="265"/>
      <c r="I50" s="265"/>
    </row>
    <row r="51" spans="1:10" x14ac:dyDescent="0.2">
      <c r="A51" s="28" t="s">
        <v>83</v>
      </c>
      <c r="B51" s="270" t="s">
        <v>84</v>
      </c>
      <c r="C51" s="271"/>
      <c r="D51" s="271"/>
      <c r="E51" s="271"/>
      <c r="F51" s="271"/>
      <c r="G51" s="272"/>
      <c r="H51" s="8" t="s">
        <v>69</v>
      </c>
      <c r="I51" s="8" t="s">
        <v>70</v>
      </c>
    </row>
    <row r="52" spans="1:10" x14ac:dyDescent="0.2">
      <c r="A52" s="8" t="s">
        <v>35</v>
      </c>
      <c r="B52" s="241" t="s">
        <v>85</v>
      </c>
      <c r="C52" s="241"/>
      <c r="D52" s="241"/>
      <c r="E52" s="241"/>
      <c r="F52" s="241"/>
      <c r="G52" s="241"/>
      <c r="H52" s="1">
        <f>1/12</f>
        <v>8.3333333333333329E-2</v>
      </c>
      <c r="I52" s="195">
        <f>$I$45*H52</f>
        <v>508.4</v>
      </c>
    </row>
    <row r="53" spans="1:10" ht="38.25" x14ac:dyDescent="0.2">
      <c r="A53" s="8" t="s">
        <v>38</v>
      </c>
      <c r="B53" s="241" t="s">
        <v>191</v>
      </c>
      <c r="C53" s="241"/>
      <c r="D53" s="241"/>
      <c r="E53" s="241"/>
      <c r="F53" s="241"/>
      <c r="G53" s="241"/>
      <c r="H53" s="12">
        <f>1/3/12</f>
        <v>2.7777777777777776E-2</v>
      </c>
      <c r="I53" s="195">
        <f>$I$45*H53</f>
        <v>169.46666666666667</v>
      </c>
      <c r="J53" s="186" t="s">
        <v>87</v>
      </c>
    </row>
    <row r="54" spans="1:10" x14ac:dyDescent="0.2">
      <c r="A54" s="258" t="s">
        <v>88</v>
      </c>
      <c r="B54" s="258"/>
      <c r="C54" s="258"/>
      <c r="D54" s="258"/>
      <c r="E54" s="258"/>
      <c r="F54" s="258"/>
      <c r="G54" s="258"/>
      <c r="H54" s="23">
        <f>TRUNC(SUM(H52:H53),4)</f>
        <v>0.1111</v>
      </c>
      <c r="I54" s="196">
        <f>SUM(I52:I53)</f>
        <v>677.86666666666667</v>
      </c>
    </row>
    <row r="55" spans="1:10" ht="37.5" customHeight="1" x14ac:dyDescent="0.2">
      <c r="A55" s="28" t="s">
        <v>40</v>
      </c>
      <c r="B55" s="283" t="s">
        <v>89</v>
      </c>
      <c r="C55" s="283"/>
      <c r="D55" s="283"/>
      <c r="E55" s="283"/>
      <c r="F55" s="283"/>
      <c r="G55" s="283"/>
      <c r="H55" s="50">
        <v>7.8200000000000006E-2</v>
      </c>
      <c r="I55" s="197">
        <f>$I$45*H55</f>
        <v>477.08256000000006</v>
      </c>
    </row>
    <row r="56" spans="1:10" x14ac:dyDescent="0.2">
      <c r="A56" s="258" t="s">
        <v>90</v>
      </c>
      <c r="B56" s="258"/>
      <c r="C56" s="258"/>
      <c r="D56" s="258"/>
      <c r="E56" s="258"/>
      <c r="F56" s="258"/>
      <c r="G56" s="258"/>
      <c r="H56" s="23">
        <f>TRUNC(SUM(H54:H55),4)</f>
        <v>0.1893</v>
      </c>
      <c r="I56" s="196">
        <f>SUM(I54:I55)</f>
        <v>1154.9492266666666</v>
      </c>
    </row>
    <row r="57" spans="1:10" x14ac:dyDescent="0.2">
      <c r="A57" s="3"/>
      <c r="B57" s="3"/>
      <c r="C57" s="3"/>
      <c r="D57" s="3"/>
      <c r="E57" s="3"/>
      <c r="F57" s="3"/>
      <c r="G57" s="3"/>
      <c r="H57" s="25"/>
      <c r="I57" s="4"/>
    </row>
    <row r="58" spans="1:10" x14ac:dyDescent="0.2">
      <c r="A58" s="18" t="s">
        <v>91</v>
      </c>
      <c r="B58" s="3"/>
      <c r="C58" s="3"/>
      <c r="D58" s="3"/>
      <c r="E58" s="3"/>
      <c r="F58" s="3"/>
      <c r="G58" s="3"/>
      <c r="H58" s="25"/>
      <c r="I58" s="4"/>
    </row>
    <row r="59" spans="1:10" x14ac:dyDescent="0.2">
      <c r="A59" s="18" t="s">
        <v>92</v>
      </c>
      <c r="B59" s="3"/>
      <c r="C59" s="3"/>
      <c r="D59" s="3"/>
      <c r="E59" s="3"/>
      <c r="F59" s="3"/>
      <c r="G59" s="3"/>
      <c r="H59" s="25"/>
      <c r="I59" s="4"/>
    </row>
    <row r="60" spans="1:10" x14ac:dyDescent="0.2">
      <c r="A60" s="18" t="s">
        <v>93</v>
      </c>
      <c r="B60" s="3"/>
      <c r="C60" s="3"/>
      <c r="D60" s="3"/>
      <c r="E60" s="3"/>
      <c r="F60" s="3"/>
      <c r="G60" s="3"/>
      <c r="H60" s="25"/>
      <c r="I60" s="4"/>
    </row>
    <row r="61" spans="1:10" x14ac:dyDescent="0.2">
      <c r="A61" s="18" t="s">
        <v>94</v>
      </c>
      <c r="B61" s="9"/>
      <c r="C61" s="9"/>
      <c r="D61" s="9"/>
      <c r="E61" s="9"/>
      <c r="F61" s="9"/>
      <c r="G61" s="9"/>
      <c r="H61" s="9"/>
      <c r="I61" s="9"/>
    </row>
    <row r="62" spans="1:10" x14ac:dyDescent="0.2">
      <c r="A62" s="18" t="s">
        <v>95</v>
      </c>
      <c r="B62" s="9"/>
      <c r="C62" s="9"/>
      <c r="D62" s="9"/>
      <c r="E62" s="9"/>
      <c r="F62" s="9"/>
      <c r="G62" s="9"/>
      <c r="H62" s="9"/>
      <c r="I62" s="9"/>
    </row>
    <row r="63" spans="1:10" x14ac:dyDescent="0.2">
      <c r="A63" s="18"/>
      <c r="B63" s="9"/>
      <c r="C63" s="9"/>
      <c r="D63" s="9"/>
      <c r="E63" s="9"/>
      <c r="F63" s="9"/>
      <c r="G63" s="9"/>
      <c r="H63" s="9"/>
      <c r="I63" s="9"/>
    </row>
    <row r="64" spans="1:10" x14ac:dyDescent="0.2">
      <c r="A64" s="18"/>
      <c r="B64" s="9"/>
      <c r="C64" s="9"/>
      <c r="D64" s="9"/>
      <c r="E64" s="9"/>
      <c r="F64" s="9"/>
      <c r="G64" s="9"/>
      <c r="H64" s="9"/>
      <c r="I64" s="9"/>
    </row>
    <row r="65" spans="1:9" x14ac:dyDescent="0.2">
      <c r="A65" s="26"/>
      <c r="B65" s="26"/>
      <c r="C65" s="26"/>
      <c r="D65" s="26"/>
      <c r="E65" s="26"/>
      <c r="F65" s="26"/>
      <c r="G65" s="26"/>
      <c r="H65" s="26"/>
      <c r="I65" s="26"/>
    </row>
    <row r="66" spans="1:9" x14ac:dyDescent="0.2">
      <c r="A66" s="30" t="s">
        <v>96</v>
      </c>
      <c r="B66" s="278" t="s">
        <v>97</v>
      </c>
      <c r="C66" s="279"/>
      <c r="D66" s="279"/>
      <c r="E66" s="279"/>
      <c r="F66" s="279"/>
      <c r="G66" s="280"/>
      <c r="H66" s="16" t="s">
        <v>69</v>
      </c>
      <c r="I66" s="16" t="s">
        <v>70</v>
      </c>
    </row>
    <row r="67" spans="1:9" x14ac:dyDescent="0.2">
      <c r="A67" s="8" t="s">
        <v>35</v>
      </c>
      <c r="B67" s="241" t="s">
        <v>98</v>
      </c>
      <c r="C67" s="241"/>
      <c r="D67" s="241"/>
      <c r="E67" s="241"/>
      <c r="F67" s="241"/>
      <c r="G67" s="241"/>
      <c r="H67" s="1">
        <v>0.2</v>
      </c>
      <c r="I67" s="195">
        <f t="shared" ref="I67:I74" si="0">H67*($I$45)</f>
        <v>1220.1600000000001</v>
      </c>
    </row>
    <row r="68" spans="1:9" x14ac:dyDescent="0.2">
      <c r="A68" s="8" t="s">
        <v>38</v>
      </c>
      <c r="B68" s="241" t="s">
        <v>99</v>
      </c>
      <c r="C68" s="241"/>
      <c r="D68" s="241"/>
      <c r="E68" s="241"/>
      <c r="F68" s="241"/>
      <c r="G68" s="241"/>
      <c r="H68" s="1">
        <v>2.5000000000000001E-2</v>
      </c>
      <c r="I68" s="195">
        <f t="shared" si="0"/>
        <v>152.52000000000001</v>
      </c>
    </row>
    <row r="69" spans="1:9" x14ac:dyDescent="0.2">
      <c r="A69" s="8" t="s">
        <v>40</v>
      </c>
      <c r="B69" s="241" t="s">
        <v>100</v>
      </c>
      <c r="C69" s="241"/>
      <c r="D69" s="241"/>
      <c r="E69" s="241"/>
      <c r="F69" s="241"/>
      <c r="G69" s="241"/>
      <c r="H69" s="1">
        <v>0.03</v>
      </c>
      <c r="I69" s="195">
        <f t="shared" si="0"/>
        <v>183.024</v>
      </c>
    </row>
    <row r="70" spans="1:9" x14ac:dyDescent="0.2">
      <c r="A70" s="8" t="s">
        <v>44</v>
      </c>
      <c r="B70" s="241" t="s">
        <v>101</v>
      </c>
      <c r="C70" s="241"/>
      <c r="D70" s="241"/>
      <c r="E70" s="241"/>
      <c r="F70" s="241"/>
      <c r="G70" s="241"/>
      <c r="H70" s="1">
        <v>1.4999999999999999E-2</v>
      </c>
      <c r="I70" s="195">
        <f t="shared" si="0"/>
        <v>91.512</v>
      </c>
    </row>
    <row r="71" spans="1:9" x14ac:dyDescent="0.2">
      <c r="A71" s="8" t="s">
        <v>75</v>
      </c>
      <c r="B71" s="241" t="s">
        <v>102</v>
      </c>
      <c r="C71" s="241"/>
      <c r="D71" s="241"/>
      <c r="E71" s="241"/>
      <c r="F71" s="241"/>
      <c r="G71" s="241"/>
      <c r="H71" s="1">
        <v>0.01</v>
      </c>
      <c r="I71" s="195">
        <f t="shared" si="0"/>
        <v>61.008000000000003</v>
      </c>
    </row>
    <row r="72" spans="1:9" x14ac:dyDescent="0.2">
      <c r="A72" s="8" t="s">
        <v>77</v>
      </c>
      <c r="B72" s="241" t="s">
        <v>103</v>
      </c>
      <c r="C72" s="241"/>
      <c r="D72" s="241"/>
      <c r="E72" s="241"/>
      <c r="F72" s="241"/>
      <c r="G72" s="241"/>
      <c r="H72" s="1">
        <v>6.0000000000000001E-3</v>
      </c>
      <c r="I72" s="195">
        <f t="shared" si="0"/>
        <v>36.604800000000004</v>
      </c>
    </row>
    <row r="73" spans="1:9" x14ac:dyDescent="0.2">
      <c r="A73" s="8" t="s">
        <v>104</v>
      </c>
      <c r="B73" s="241" t="s">
        <v>105</v>
      </c>
      <c r="C73" s="241"/>
      <c r="D73" s="241"/>
      <c r="E73" s="241"/>
      <c r="F73" s="241"/>
      <c r="G73" s="241"/>
      <c r="H73" s="1">
        <v>2E-3</v>
      </c>
      <c r="I73" s="195">
        <f t="shared" si="0"/>
        <v>12.201600000000001</v>
      </c>
    </row>
    <row r="74" spans="1:9" x14ac:dyDescent="0.2">
      <c r="A74" s="8" t="s">
        <v>106</v>
      </c>
      <c r="B74" s="241" t="s">
        <v>107</v>
      </c>
      <c r="C74" s="241"/>
      <c r="D74" s="241"/>
      <c r="E74" s="241"/>
      <c r="F74" s="241"/>
      <c r="G74" s="241"/>
      <c r="H74" s="1">
        <v>0.08</v>
      </c>
      <c r="I74" s="195">
        <f t="shared" si="0"/>
        <v>488.06400000000002</v>
      </c>
    </row>
    <row r="75" spans="1:9" x14ac:dyDescent="0.2">
      <c r="A75" s="258" t="s">
        <v>108</v>
      </c>
      <c r="B75" s="258"/>
      <c r="C75" s="258"/>
      <c r="D75" s="258"/>
      <c r="E75" s="258"/>
      <c r="F75" s="258"/>
      <c r="G75" s="258"/>
      <c r="H75" s="23">
        <f>SUM(H67:H74)</f>
        <v>0.36800000000000005</v>
      </c>
      <c r="I75" s="196">
        <f>SUM(I67:I74)</f>
        <v>2245.0944000000004</v>
      </c>
    </row>
    <row r="76" spans="1:9" x14ac:dyDescent="0.2">
      <c r="A76" s="3"/>
      <c r="B76" s="3"/>
      <c r="C76" s="3"/>
      <c r="D76" s="3"/>
      <c r="E76" s="3"/>
      <c r="F76" s="3"/>
      <c r="G76" s="3"/>
      <c r="H76" s="25"/>
      <c r="I76" s="4"/>
    </row>
    <row r="77" spans="1:9" x14ac:dyDescent="0.2">
      <c r="A77" s="18" t="s">
        <v>109</v>
      </c>
      <c r="B77" s="3"/>
      <c r="C77" s="3"/>
      <c r="D77" s="3"/>
      <c r="E77" s="3"/>
      <c r="F77" s="3"/>
      <c r="G77" s="3"/>
      <c r="H77" s="25"/>
      <c r="I77" s="4"/>
    </row>
    <row r="78" spans="1:9" x14ac:dyDescent="0.2">
      <c r="A78" s="18" t="s">
        <v>110</v>
      </c>
      <c r="B78" s="3"/>
      <c r="C78" s="3"/>
      <c r="D78" s="3"/>
      <c r="E78" s="3"/>
      <c r="F78" s="3"/>
      <c r="G78" s="3"/>
      <c r="H78" s="25"/>
      <c r="I78" s="4"/>
    </row>
    <row r="79" spans="1:9" x14ac:dyDescent="0.2">
      <c r="A79" s="18" t="s">
        <v>111</v>
      </c>
      <c r="B79" s="3"/>
      <c r="C79" s="3"/>
      <c r="D79" s="3"/>
      <c r="E79" s="3"/>
      <c r="F79" s="3"/>
      <c r="G79" s="3"/>
      <c r="H79" s="25"/>
      <c r="I79" s="4"/>
    </row>
    <row r="80" spans="1:9" x14ac:dyDescent="0.2">
      <c r="A80" s="18" t="s">
        <v>112</v>
      </c>
      <c r="B80" s="3"/>
      <c r="C80" s="3"/>
      <c r="D80" s="3"/>
      <c r="E80" s="3"/>
      <c r="F80" s="3"/>
      <c r="G80" s="3"/>
      <c r="H80" s="25"/>
      <c r="I80" s="4"/>
    </row>
    <row r="81" spans="1:9" x14ac:dyDescent="0.2">
      <c r="A81" s="18" t="s">
        <v>113</v>
      </c>
      <c r="B81" s="3"/>
      <c r="C81" s="3"/>
      <c r="D81" s="3"/>
      <c r="E81" s="3"/>
      <c r="F81" s="3"/>
      <c r="G81" s="3"/>
      <c r="H81" s="25"/>
      <c r="I81" s="4"/>
    </row>
    <row r="82" spans="1:9" x14ac:dyDescent="0.2">
      <c r="A82" s="9"/>
      <c r="B82" s="9"/>
      <c r="C82" s="9"/>
      <c r="D82" s="9"/>
      <c r="E82" s="9"/>
      <c r="F82" s="9"/>
      <c r="G82" s="9"/>
      <c r="H82" s="9"/>
      <c r="I82" s="9"/>
    </row>
    <row r="83" spans="1:9" x14ac:dyDescent="0.2">
      <c r="A83" s="30" t="s">
        <v>114</v>
      </c>
      <c r="B83" s="275" t="s">
        <v>115</v>
      </c>
      <c r="C83" s="276"/>
      <c r="D83" s="276"/>
      <c r="E83" s="276"/>
      <c r="F83" s="276"/>
      <c r="G83" s="277"/>
      <c r="H83" s="23"/>
      <c r="I83" s="16" t="s">
        <v>70</v>
      </c>
    </row>
    <row r="84" spans="1:9" x14ac:dyDescent="0.2">
      <c r="A84" s="8" t="s">
        <v>35</v>
      </c>
      <c r="B84" s="281" t="s">
        <v>116</v>
      </c>
      <c r="C84" s="281"/>
      <c r="D84" s="281"/>
      <c r="E84" s="281"/>
      <c r="F84" s="281"/>
      <c r="G84" s="281"/>
      <c r="H84" s="11" t="s">
        <v>117</v>
      </c>
      <c r="I84" s="198">
        <f>'Mód2.3'!Q12</f>
        <v>0</v>
      </c>
    </row>
    <row r="85" spans="1:9" x14ac:dyDescent="0.2">
      <c r="A85" s="8" t="s">
        <v>38</v>
      </c>
      <c r="B85" s="281" t="s">
        <v>118</v>
      </c>
      <c r="C85" s="281"/>
      <c r="D85" s="281"/>
      <c r="E85" s="281"/>
      <c r="F85" s="281"/>
      <c r="G85" s="281"/>
      <c r="H85" s="11" t="s">
        <v>117</v>
      </c>
      <c r="I85" s="198">
        <f>'Mód2.3'!Q25</f>
        <v>482.34559999999999</v>
      </c>
    </row>
    <row r="86" spans="1:9" x14ac:dyDescent="0.2">
      <c r="A86" s="8" t="s">
        <v>40</v>
      </c>
      <c r="B86" s="281" t="s">
        <v>119</v>
      </c>
      <c r="C86" s="281"/>
      <c r="D86" s="281"/>
      <c r="E86" s="281"/>
      <c r="F86" s="281"/>
      <c r="G86" s="281"/>
      <c r="H86" s="11" t="s">
        <v>117</v>
      </c>
      <c r="I86" s="198"/>
    </row>
    <row r="87" spans="1:9" x14ac:dyDescent="0.2">
      <c r="A87" s="28" t="s">
        <v>44</v>
      </c>
      <c r="B87" s="281" t="s">
        <v>119</v>
      </c>
      <c r="C87" s="281"/>
      <c r="D87" s="281"/>
      <c r="E87" s="281"/>
      <c r="F87" s="281"/>
      <c r="G87" s="281"/>
      <c r="H87" s="17" t="s">
        <v>117</v>
      </c>
      <c r="I87" s="199"/>
    </row>
    <row r="88" spans="1:9" x14ac:dyDescent="0.2">
      <c r="A88" s="8" t="s">
        <v>75</v>
      </c>
      <c r="B88" s="281" t="s">
        <v>119</v>
      </c>
      <c r="C88" s="281"/>
      <c r="D88" s="281"/>
      <c r="E88" s="281"/>
      <c r="F88" s="281"/>
      <c r="G88" s="281"/>
      <c r="H88" s="11" t="s">
        <v>117</v>
      </c>
      <c r="I88" s="198"/>
    </row>
    <row r="89" spans="1:9" x14ac:dyDescent="0.2">
      <c r="A89" s="8" t="s">
        <v>77</v>
      </c>
      <c r="B89" s="281" t="s">
        <v>119</v>
      </c>
      <c r="C89" s="281"/>
      <c r="D89" s="281"/>
      <c r="E89" s="281"/>
      <c r="F89" s="281"/>
      <c r="G89" s="281"/>
      <c r="H89" s="11" t="s">
        <v>117</v>
      </c>
      <c r="I89" s="198"/>
    </row>
    <row r="90" spans="1:9" x14ac:dyDescent="0.2">
      <c r="A90" s="8" t="s">
        <v>104</v>
      </c>
      <c r="B90" s="281" t="s">
        <v>119</v>
      </c>
      <c r="C90" s="281"/>
      <c r="D90" s="281"/>
      <c r="E90" s="281"/>
      <c r="F90" s="281"/>
      <c r="G90" s="281"/>
      <c r="H90" s="11" t="s">
        <v>117</v>
      </c>
      <c r="I90" s="198"/>
    </row>
    <row r="91" spans="1:9" x14ac:dyDescent="0.2">
      <c r="A91" s="258" t="s">
        <v>120</v>
      </c>
      <c r="B91" s="258"/>
      <c r="C91" s="258"/>
      <c r="D91" s="258"/>
      <c r="E91" s="258"/>
      <c r="F91" s="258"/>
      <c r="G91" s="258"/>
      <c r="H91" s="258"/>
      <c r="I91" s="196">
        <f>SUM(I84:I90)</f>
        <v>482.34559999999999</v>
      </c>
    </row>
    <row r="92" spans="1:9" x14ac:dyDescent="0.2">
      <c r="A92" s="3"/>
      <c r="B92" s="3"/>
      <c r="C92" s="3"/>
      <c r="D92" s="3"/>
      <c r="E92" s="3"/>
      <c r="F92" s="3"/>
      <c r="G92" s="3"/>
      <c r="H92" s="3"/>
      <c r="I92" s="4"/>
    </row>
    <row r="93" spans="1:9" x14ac:dyDescent="0.2">
      <c r="A93" s="18" t="s">
        <v>121</v>
      </c>
      <c r="B93" s="3"/>
      <c r="C93" s="3"/>
      <c r="D93" s="3"/>
      <c r="E93" s="3"/>
      <c r="F93" s="3"/>
      <c r="H93" s="3"/>
      <c r="I93" s="4"/>
    </row>
    <row r="94" spans="1:9" x14ac:dyDescent="0.2">
      <c r="A94" s="18" t="s">
        <v>122</v>
      </c>
      <c r="B94" s="3"/>
      <c r="C94" s="3"/>
      <c r="D94" s="3"/>
      <c r="E94" s="3"/>
      <c r="F94" s="3"/>
      <c r="G94" s="3"/>
      <c r="H94" s="3"/>
      <c r="I94" s="4"/>
    </row>
    <row r="95" spans="1:9" x14ac:dyDescent="0.2">
      <c r="A95" s="18" t="s">
        <v>123</v>
      </c>
      <c r="B95" s="3"/>
      <c r="C95" s="3"/>
      <c r="D95" s="3"/>
      <c r="E95" s="3"/>
      <c r="F95" s="3"/>
      <c r="G95" s="3"/>
      <c r="H95" s="3"/>
      <c r="I95" s="4"/>
    </row>
    <row r="96" spans="1:9" x14ac:dyDescent="0.2">
      <c r="A96" s="18" t="s">
        <v>124</v>
      </c>
      <c r="B96" s="3"/>
      <c r="C96" s="3"/>
      <c r="D96" s="3"/>
      <c r="E96" s="3"/>
      <c r="F96" s="3"/>
      <c r="G96" s="3"/>
      <c r="H96" s="3"/>
      <c r="I96" s="4"/>
    </row>
    <row r="97" spans="1:9" x14ac:dyDescent="0.2">
      <c r="A97" s="9"/>
      <c r="B97" s="9"/>
      <c r="C97" s="9"/>
      <c r="D97" s="9"/>
      <c r="E97" s="9"/>
      <c r="F97" s="9"/>
      <c r="G97" s="9"/>
      <c r="H97" s="9"/>
      <c r="I97" s="9"/>
    </row>
    <row r="98" spans="1:9" x14ac:dyDescent="0.2">
      <c r="A98" s="30">
        <v>2</v>
      </c>
      <c r="B98" s="29" t="s">
        <v>125</v>
      </c>
      <c r="C98" s="29"/>
      <c r="D98" s="29"/>
      <c r="E98" s="29"/>
      <c r="F98" s="29"/>
      <c r="G98" s="29"/>
      <c r="H98" s="29"/>
      <c r="I98" s="29"/>
    </row>
    <row r="99" spans="1:9" x14ac:dyDescent="0.2">
      <c r="A99" s="259" t="s">
        <v>126</v>
      </c>
      <c r="B99" s="259"/>
      <c r="C99" s="259"/>
      <c r="D99" s="259"/>
      <c r="E99" s="259"/>
      <c r="F99" s="259"/>
      <c r="G99" s="259"/>
      <c r="H99" s="259"/>
      <c r="I99" s="8" t="s">
        <v>70</v>
      </c>
    </row>
    <row r="100" spans="1:9" x14ac:dyDescent="0.2">
      <c r="A100" s="8" t="s">
        <v>83</v>
      </c>
      <c r="B100" s="282" t="s">
        <v>127</v>
      </c>
      <c r="C100" s="282"/>
      <c r="D100" s="282"/>
      <c r="E100" s="282"/>
      <c r="F100" s="282"/>
      <c r="G100" s="282"/>
      <c r="H100" s="282"/>
      <c r="I100" s="195">
        <f>I56</f>
        <v>1154.9492266666666</v>
      </c>
    </row>
    <row r="101" spans="1:9" x14ac:dyDescent="0.2">
      <c r="A101" s="8" t="s">
        <v>96</v>
      </c>
      <c r="B101" s="282" t="s">
        <v>128</v>
      </c>
      <c r="C101" s="282"/>
      <c r="D101" s="282"/>
      <c r="E101" s="282"/>
      <c r="F101" s="282"/>
      <c r="G101" s="282"/>
      <c r="H101" s="282"/>
      <c r="I101" s="195">
        <f>I75</f>
        <v>2245.0944000000004</v>
      </c>
    </row>
    <row r="102" spans="1:9" x14ac:dyDescent="0.2">
      <c r="A102" s="8" t="s">
        <v>114</v>
      </c>
      <c r="B102" s="282" t="s">
        <v>129</v>
      </c>
      <c r="C102" s="282"/>
      <c r="D102" s="282"/>
      <c r="E102" s="282"/>
      <c r="F102" s="282"/>
      <c r="G102" s="282"/>
      <c r="H102" s="282"/>
      <c r="I102" s="195">
        <f>I91</f>
        <v>482.34559999999999</v>
      </c>
    </row>
    <row r="103" spans="1:9" x14ac:dyDescent="0.2">
      <c r="A103" s="274" t="s">
        <v>130</v>
      </c>
      <c r="B103" s="274"/>
      <c r="C103" s="274"/>
      <c r="D103" s="274"/>
      <c r="E103" s="274"/>
      <c r="F103" s="274"/>
      <c r="G103" s="274"/>
      <c r="H103" s="274"/>
      <c r="I103" s="200">
        <f>SUM(I100:I102)</f>
        <v>3882.3892266666671</v>
      </c>
    </row>
    <row r="104" spans="1:9" x14ac:dyDescent="0.2">
      <c r="A104" s="287"/>
      <c r="B104" s="288"/>
      <c r="C104" s="288"/>
      <c r="D104" s="288"/>
      <c r="E104" s="288"/>
      <c r="F104" s="288"/>
      <c r="G104" s="288"/>
      <c r="H104" s="288"/>
      <c r="I104" s="288"/>
    </row>
    <row r="105" spans="1:9" x14ac:dyDescent="0.2">
      <c r="A105" s="265" t="s">
        <v>131</v>
      </c>
      <c r="B105" s="265"/>
      <c r="C105" s="265"/>
      <c r="D105" s="265"/>
      <c r="E105" s="265"/>
      <c r="F105" s="265"/>
      <c r="G105" s="265"/>
      <c r="H105" s="265"/>
      <c r="I105" s="265"/>
    </row>
    <row r="106" spans="1:9" x14ac:dyDescent="0.2">
      <c r="A106" s="8">
        <v>3</v>
      </c>
      <c r="B106" s="259" t="s">
        <v>132</v>
      </c>
      <c r="C106" s="259"/>
      <c r="D106" s="259"/>
      <c r="E106" s="259"/>
      <c r="F106" s="259"/>
      <c r="G106" s="259"/>
      <c r="H106" s="8" t="s">
        <v>69</v>
      </c>
      <c r="I106" s="8" t="s">
        <v>70</v>
      </c>
    </row>
    <row r="107" spans="1:9" x14ac:dyDescent="0.2">
      <c r="A107" s="8" t="s">
        <v>35</v>
      </c>
      <c r="B107" s="241" t="s">
        <v>133</v>
      </c>
      <c r="C107" s="241"/>
      <c r="D107" s="241"/>
      <c r="E107" s="241"/>
      <c r="F107" s="241"/>
      <c r="G107" s="241"/>
      <c r="H107" s="1">
        <v>4.1999999999999997E-3</v>
      </c>
      <c r="I107" s="195">
        <f>H107*I45</f>
        <v>25.623359999999998</v>
      </c>
    </row>
    <row r="108" spans="1:9" x14ac:dyDescent="0.2">
      <c r="A108" s="28" t="s">
        <v>38</v>
      </c>
      <c r="B108" s="283" t="s">
        <v>134</v>
      </c>
      <c r="C108" s="283"/>
      <c r="D108" s="283"/>
      <c r="E108" s="283"/>
      <c r="F108" s="283"/>
      <c r="G108" s="283"/>
      <c r="H108" s="50">
        <f>H74</f>
        <v>0.08</v>
      </c>
      <c r="I108" s="197">
        <f>I107*H108</f>
        <v>2.0498688</v>
      </c>
    </row>
    <row r="109" spans="1:9" x14ac:dyDescent="0.2">
      <c r="A109" s="28" t="s">
        <v>40</v>
      </c>
      <c r="B109" s="283" t="s">
        <v>135</v>
      </c>
      <c r="C109" s="283"/>
      <c r="D109" s="283"/>
      <c r="E109" s="283"/>
      <c r="F109" s="283"/>
      <c r="G109" s="283"/>
      <c r="H109" s="50">
        <v>2E-3</v>
      </c>
      <c r="I109" s="197">
        <f>H109*I45</f>
        <v>12.201600000000001</v>
      </c>
    </row>
    <row r="110" spans="1:9" x14ac:dyDescent="0.2">
      <c r="A110" s="8" t="s">
        <v>44</v>
      </c>
      <c r="B110" s="241" t="s">
        <v>136</v>
      </c>
      <c r="C110" s="241"/>
      <c r="D110" s="241"/>
      <c r="E110" s="241"/>
      <c r="F110" s="241"/>
      <c r="G110" s="241"/>
      <c r="H110" s="1">
        <v>1.9400000000000001E-2</v>
      </c>
      <c r="I110" s="195">
        <f>H110*I45</f>
        <v>118.35552000000001</v>
      </c>
    </row>
    <row r="111" spans="1:9" x14ac:dyDescent="0.2">
      <c r="A111" s="8" t="s">
        <v>75</v>
      </c>
      <c r="B111" s="284" t="s">
        <v>137</v>
      </c>
      <c r="C111" s="284"/>
      <c r="D111" s="284"/>
      <c r="E111" s="284"/>
      <c r="F111" s="284"/>
      <c r="G111" s="284"/>
      <c r="H111" s="12">
        <f>H75</f>
        <v>0.36800000000000005</v>
      </c>
      <c r="I111" s="195">
        <f>I110*H111</f>
        <v>43.554831360000009</v>
      </c>
    </row>
    <row r="112" spans="1:9" x14ac:dyDescent="0.2">
      <c r="A112" s="28" t="s">
        <v>77</v>
      </c>
      <c r="B112" s="283" t="s">
        <v>138</v>
      </c>
      <c r="C112" s="283"/>
      <c r="D112" s="283"/>
      <c r="E112" s="283"/>
      <c r="F112" s="283"/>
      <c r="G112" s="283"/>
      <c r="H112" s="50">
        <v>3.7999999999999999E-2</v>
      </c>
      <c r="I112" s="197">
        <f>H112*I45</f>
        <v>231.8304</v>
      </c>
    </row>
    <row r="113" spans="1:9" x14ac:dyDescent="0.2">
      <c r="A113" s="274" t="s">
        <v>139</v>
      </c>
      <c r="B113" s="274"/>
      <c r="C113" s="274"/>
      <c r="D113" s="274"/>
      <c r="E113" s="274"/>
      <c r="F113" s="274"/>
      <c r="G113" s="274"/>
      <c r="H113" s="23"/>
      <c r="I113" s="200">
        <f>SUM(I107:I112)</f>
        <v>433.61558016000004</v>
      </c>
    </row>
    <row r="114" spans="1:9" x14ac:dyDescent="0.2">
      <c r="A114" s="285"/>
      <c r="B114" s="286"/>
      <c r="C114" s="286"/>
      <c r="D114" s="286"/>
      <c r="E114" s="286"/>
      <c r="F114" s="286"/>
      <c r="G114" s="286"/>
      <c r="H114" s="286"/>
      <c r="I114" s="286"/>
    </row>
    <row r="115" spans="1:9" x14ac:dyDescent="0.2">
      <c r="A115" s="265" t="s">
        <v>140</v>
      </c>
      <c r="B115" s="265"/>
      <c r="C115" s="265"/>
      <c r="D115" s="265"/>
      <c r="E115" s="265"/>
      <c r="F115" s="265"/>
      <c r="G115" s="265"/>
      <c r="H115" s="265"/>
      <c r="I115" s="265"/>
    </row>
    <row r="116" spans="1:9" x14ac:dyDescent="0.2">
      <c r="A116" s="3"/>
      <c r="B116" s="3"/>
      <c r="C116" s="3"/>
      <c r="D116" s="3"/>
      <c r="E116" s="3"/>
      <c r="F116" s="3"/>
      <c r="G116" s="3"/>
      <c r="H116" s="3"/>
      <c r="I116" s="3"/>
    </row>
    <row r="117" spans="1:9" x14ac:dyDescent="0.2">
      <c r="A117" s="18" t="s">
        <v>141</v>
      </c>
      <c r="B117" s="3"/>
      <c r="C117" s="3"/>
      <c r="D117" s="3"/>
      <c r="E117" s="3"/>
      <c r="F117" s="3"/>
      <c r="G117" s="3"/>
      <c r="H117" s="3"/>
      <c r="I117" s="3"/>
    </row>
    <row r="118" spans="1:9" x14ac:dyDescent="0.2">
      <c r="A118" s="18" t="s">
        <v>142</v>
      </c>
      <c r="B118" s="3"/>
      <c r="C118" s="3"/>
      <c r="D118" s="3"/>
      <c r="E118" s="3"/>
      <c r="F118" s="3"/>
      <c r="G118" s="3"/>
      <c r="H118" s="3"/>
      <c r="I118" s="3"/>
    </row>
    <row r="119" spans="1:9" x14ac:dyDescent="0.2">
      <c r="A119" s="3"/>
      <c r="B119" s="3"/>
      <c r="C119" s="3"/>
      <c r="D119" s="3"/>
      <c r="E119" s="3"/>
      <c r="F119" s="3"/>
      <c r="G119" s="3"/>
      <c r="H119" s="3"/>
      <c r="I119" s="3"/>
    </row>
    <row r="120" spans="1:9" x14ac:dyDescent="0.2">
      <c r="A120" s="30" t="s">
        <v>143</v>
      </c>
      <c r="B120" s="258" t="s">
        <v>144</v>
      </c>
      <c r="C120" s="258"/>
      <c r="D120" s="258"/>
      <c r="E120" s="258"/>
      <c r="F120" s="258"/>
      <c r="G120" s="258"/>
      <c r="H120" s="16" t="s">
        <v>69</v>
      </c>
      <c r="I120" s="16" t="s">
        <v>70</v>
      </c>
    </row>
    <row r="121" spans="1:9" x14ac:dyDescent="0.2">
      <c r="A121" s="30" t="s">
        <v>35</v>
      </c>
      <c r="B121" s="241" t="s">
        <v>145</v>
      </c>
      <c r="C121" s="241"/>
      <c r="D121" s="241"/>
      <c r="E121" s="241"/>
      <c r="F121" s="241"/>
      <c r="G121" s="241"/>
      <c r="H121" s="24"/>
      <c r="I121" s="24"/>
    </row>
    <row r="122" spans="1:9" x14ac:dyDescent="0.2">
      <c r="A122" s="8" t="s">
        <v>38</v>
      </c>
      <c r="B122" s="241" t="s">
        <v>146</v>
      </c>
      <c r="C122" s="241"/>
      <c r="D122" s="241"/>
      <c r="E122" s="241"/>
      <c r="F122" s="241"/>
      <c r="G122" s="241"/>
      <c r="H122" s="58">
        <v>1.67E-2</v>
      </c>
      <c r="I122" s="195">
        <f>H122*$I$45</f>
        <v>101.88336</v>
      </c>
    </row>
    <row r="123" spans="1:9" x14ac:dyDescent="0.2">
      <c r="A123" s="8" t="s">
        <v>40</v>
      </c>
      <c r="B123" s="241" t="s">
        <v>147</v>
      </c>
      <c r="C123" s="241"/>
      <c r="D123" s="241"/>
      <c r="E123" s="241"/>
      <c r="F123" s="241"/>
      <c r="G123" s="241"/>
      <c r="H123" s="58">
        <v>2.0000000000000001E-4</v>
      </c>
      <c r="I123" s="195">
        <f>H123*$I$45</f>
        <v>1.2201600000000001</v>
      </c>
    </row>
    <row r="124" spans="1:9" x14ac:dyDescent="0.2">
      <c r="A124" s="28" t="s">
        <v>44</v>
      </c>
      <c r="B124" s="283" t="s">
        <v>148</v>
      </c>
      <c r="C124" s="283"/>
      <c r="D124" s="283"/>
      <c r="E124" s="283"/>
      <c r="F124" s="283"/>
      <c r="G124" s="283"/>
      <c r="H124" s="50">
        <v>6.9999999999999999E-4</v>
      </c>
      <c r="I124" s="197">
        <f>H124*$I$45</f>
        <v>4.2705599999999997</v>
      </c>
    </row>
    <row r="125" spans="1:9" x14ac:dyDescent="0.2">
      <c r="A125" s="8" t="s">
        <v>75</v>
      </c>
      <c r="B125" s="241" t="s">
        <v>149</v>
      </c>
      <c r="C125" s="241"/>
      <c r="D125" s="241"/>
      <c r="E125" s="241"/>
      <c r="F125" s="241"/>
      <c r="G125" s="241"/>
      <c r="H125" s="58">
        <v>2.8999999999999998E-3</v>
      </c>
      <c r="I125" s="195">
        <f>H125*$I$45</f>
        <v>17.692319999999999</v>
      </c>
    </row>
    <row r="126" spans="1:9" x14ac:dyDescent="0.2">
      <c r="A126" s="8" t="s">
        <v>77</v>
      </c>
      <c r="B126" s="241" t="s">
        <v>150</v>
      </c>
      <c r="C126" s="241"/>
      <c r="D126" s="241"/>
      <c r="E126" s="241"/>
      <c r="F126" s="241"/>
      <c r="G126" s="241"/>
      <c r="H126" s="58"/>
      <c r="I126" s="195">
        <f t="shared" ref="I126" si="1">H126*$I$45</f>
        <v>0</v>
      </c>
    </row>
    <row r="127" spans="1:9" x14ac:dyDescent="0.2">
      <c r="A127" s="258" t="s">
        <v>151</v>
      </c>
      <c r="B127" s="258"/>
      <c r="C127" s="258"/>
      <c r="D127" s="258"/>
      <c r="E127" s="258"/>
      <c r="F127" s="258"/>
      <c r="G127" s="258"/>
      <c r="H127" s="23"/>
      <c r="I127" s="196">
        <f>SUM(I122:I126)</f>
        <v>125.0664</v>
      </c>
    </row>
    <row r="128" spans="1:9" x14ac:dyDescent="0.2">
      <c r="A128" s="8" t="s">
        <v>77</v>
      </c>
      <c r="B128" s="241" t="s">
        <v>152</v>
      </c>
      <c r="C128" s="241"/>
      <c r="D128" s="241"/>
      <c r="E128" s="241"/>
      <c r="F128" s="241"/>
      <c r="G128" s="241"/>
      <c r="H128" s="1">
        <f>H75</f>
        <v>0.36800000000000005</v>
      </c>
      <c r="I128" s="195">
        <f>I127*H128</f>
        <v>46.024435200000006</v>
      </c>
    </row>
    <row r="129" spans="1:9" x14ac:dyDescent="0.2">
      <c r="A129" s="258" t="s">
        <v>153</v>
      </c>
      <c r="B129" s="258"/>
      <c r="C129" s="258"/>
      <c r="D129" s="258"/>
      <c r="E129" s="258"/>
      <c r="F129" s="258"/>
      <c r="G129" s="258"/>
      <c r="H129" s="23"/>
      <c r="I129" s="196">
        <f>SUM(I127:I128)</f>
        <v>171.09083520000001</v>
      </c>
    </row>
    <row r="130" spans="1:9" x14ac:dyDescent="0.2">
      <c r="A130" s="3"/>
      <c r="B130" s="3"/>
      <c r="C130" s="3"/>
      <c r="D130" s="3"/>
      <c r="E130" s="3"/>
      <c r="F130" s="3"/>
      <c r="G130" s="3"/>
      <c r="H130" s="3"/>
      <c r="I130" s="3"/>
    </row>
    <row r="131" spans="1:9" x14ac:dyDescent="0.2">
      <c r="A131" s="30" t="s">
        <v>154</v>
      </c>
      <c r="B131" s="275" t="s">
        <v>155</v>
      </c>
      <c r="C131" s="276"/>
      <c r="D131" s="276"/>
      <c r="E131" s="276"/>
      <c r="F131" s="276"/>
      <c r="G131" s="277"/>
      <c r="H131" s="16" t="s">
        <v>69</v>
      </c>
      <c r="I131" s="16" t="s">
        <v>70</v>
      </c>
    </row>
    <row r="132" spans="1:9" x14ac:dyDescent="0.2">
      <c r="A132" s="8" t="s">
        <v>35</v>
      </c>
      <c r="B132" s="289" t="s">
        <v>156</v>
      </c>
      <c r="C132" s="290"/>
      <c r="D132" s="290"/>
      <c r="E132" s="290"/>
      <c r="F132" s="290"/>
      <c r="G132" s="291"/>
      <c r="H132" s="58">
        <v>0</v>
      </c>
      <c r="I132" s="195">
        <v>0</v>
      </c>
    </row>
    <row r="133" spans="1:9" x14ac:dyDescent="0.2">
      <c r="A133" s="275" t="s">
        <v>157</v>
      </c>
      <c r="B133" s="276"/>
      <c r="C133" s="276"/>
      <c r="D133" s="276"/>
      <c r="E133" s="276"/>
      <c r="F133" s="276"/>
      <c r="G133" s="277"/>
      <c r="H133" s="23">
        <f>TRUNC(SUM(H132),4)</f>
        <v>0</v>
      </c>
      <c r="I133" s="196">
        <f>SUM(I132)</f>
        <v>0</v>
      </c>
    </row>
    <row r="134" spans="1:9" x14ac:dyDescent="0.2">
      <c r="A134" s="31"/>
      <c r="B134" s="26"/>
      <c r="C134" s="26"/>
      <c r="D134" s="26"/>
      <c r="E134" s="26"/>
      <c r="F134" s="26"/>
      <c r="G134" s="26"/>
      <c r="H134" s="26"/>
      <c r="I134" s="26"/>
    </row>
    <row r="135" spans="1:9" x14ac:dyDescent="0.2">
      <c r="A135" s="258" t="s">
        <v>158</v>
      </c>
      <c r="B135" s="258"/>
      <c r="C135" s="258"/>
      <c r="D135" s="258"/>
      <c r="E135" s="258"/>
      <c r="F135" s="258"/>
      <c r="G135" s="258"/>
      <c r="H135" s="258"/>
      <c r="I135" s="258"/>
    </row>
    <row r="136" spans="1:9" x14ac:dyDescent="0.2">
      <c r="A136" s="28">
        <v>4</v>
      </c>
      <c r="B136" s="292" t="s">
        <v>159</v>
      </c>
      <c r="C136" s="293"/>
      <c r="D136" s="293"/>
      <c r="E136" s="293"/>
      <c r="F136" s="293"/>
      <c r="G136" s="294"/>
      <c r="H136" s="27"/>
      <c r="I136" s="8" t="s">
        <v>70</v>
      </c>
    </row>
    <row r="137" spans="1:9" x14ac:dyDescent="0.2">
      <c r="A137" s="8" t="s">
        <v>143</v>
      </c>
      <c r="B137" s="295" t="s">
        <v>160</v>
      </c>
      <c r="C137" s="296"/>
      <c r="D137" s="296"/>
      <c r="E137" s="296"/>
      <c r="F137" s="296"/>
      <c r="G137" s="297"/>
      <c r="H137" s="10"/>
      <c r="I137" s="195">
        <f>I129</f>
        <v>171.09083520000001</v>
      </c>
    </row>
    <row r="138" spans="1:9" x14ac:dyDescent="0.2">
      <c r="A138" s="8" t="s">
        <v>154</v>
      </c>
      <c r="B138" s="295" t="s">
        <v>161</v>
      </c>
      <c r="C138" s="296"/>
      <c r="D138" s="296"/>
      <c r="E138" s="296"/>
      <c r="F138" s="296"/>
      <c r="G138" s="297"/>
      <c r="H138" s="10"/>
      <c r="I138" s="195">
        <f>I133</f>
        <v>0</v>
      </c>
    </row>
    <row r="139" spans="1:9" x14ac:dyDescent="0.2">
      <c r="A139" s="274" t="s">
        <v>162</v>
      </c>
      <c r="B139" s="274"/>
      <c r="C139" s="274"/>
      <c r="D139" s="274"/>
      <c r="E139" s="274"/>
      <c r="F139" s="274"/>
      <c r="G139" s="274"/>
      <c r="H139" s="274"/>
      <c r="I139" s="200">
        <f>SUM(I137:I138)</f>
        <v>171.09083520000001</v>
      </c>
    </row>
    <row r="140" spans="1:9" x14ac:dyDescent="0.2">
      <c r="A140" s="287"/>
      <c r="B140" s="288"/>
      <c r="C140" s="288"/>
      <c r="D140" s="288"/>
      <c r="E140" s="288"/>
      <c r="F140" s="288"/>
      <c r="G140" s="288"/>
      <c r="H140" s="288"/>
      <c r="I140" s="288"/>
    </row>
    <row r="141" spans="1:9" x14ac:dyDescent="0.2">
      <c r="A141" s="265" t="s">
        <v>163</v>
      </c>
      <c r="B141" s="265"/>
      <c r="C141" s="265"/>
      <c r="D141" s="265"/>
      <c r="E141" s="265"/>
      <c r="F141" s="265"/>
      <c r="G141" s="265"/>
      <c r="H141" s="265"/>
      <c r="I141" s="265"/>
    </row>
    <row r="142" spans="1:9" x14ac:dyDescent="0.2">
      <c r="A142" s="8">
        <v>5</v>
      </c>
      <c r="B142" s="259" t="s">
        <v>164</v>
      </c>
      <c r="C142" s="259"/>
      <c r="D142" s="259"/>
      <c r="E142" s="259"/>
      <c r="F142" s="259"/>
      <c r="G142" s="259"/>
      <c r="H142" s="8"/>
      <c r="I142" s="8" t="s">
        <v>70</v>
      </c>
    </row>
    <row r="143" spans="1:9" x14ac:dyDescent="0.2">
      <c r="A143" s="8" t="s">
        <v>35</v>
      </c>
      <c r="B143" s="281" t="s">
        <v>165</v>
      </c>
      <c r="C143" s="281"/>
      <c r="D143" s="281"/>
      <c r="E143" s="281"/>
      <c r="F143" s="281"/>
      <c r="G143" s="281"/>
      <c r="H143" s="11" t="s">
        <v>117</v>
      </c>
      <c r="I143" s="195">
        <f>'Crachá e cordão'!K14</f>
        <v>0.79249999999999998</v>
      </c>
    </row>
    <row r="144" spans="1:9" x14ac:dyDescent="0.2">
      <c r="A144" s="8" t="s">
        <v>38</v>
      </c>
      <c r="B144" s="281" t="s">
        <v>166</v>
      </c>
      <c r="C144" s="281"/>
      <c r="D144" s="281"/>
      <c r="E144" s="281"/>
      <c r="F144" s="281"/>
      <c r="G144" s="281"/>
      <c r="H144" s="11" t="s">
        <v>117</v>
      </c>
      <c r="I144" s="195">
        <v>0</v>
      </c>
    </row>
    <row r="145" spans="1:17" x14ac:dyDescent="0.2">
      <c r="A145" s="14" t="s">
        <v>40</v>
      </c>
      <c r="B145" s="281" t="s">
        <v>167</v>
      </c>
      <c r="C145" s="281"/>
      <c r="D145" s="281"/>
      <c r="E145" s="281"/>
      <c r="F145" s="281"/>
      <c r="G145" s="281"/>
      <c r="H145" s="11" t="s">
        <v>117</v>
      </c>
      <c r="I145" s="195">
        <v>0</v>
      </c>
    </row>
    <row r="146" spans="1:17" x14ac:dyDescent="0.2">
      <c r="A146" s="14" t="s">
        <v>44</v>
      </c>
      <c r="B146" s="281" t="s">
        <v>338</v>
      </c>
      <c r="C146" s="281"/>
      <c r="D146" s="281"/>
      <c r="E146" s="281"/>
      <c r="F146" s="281"/>
      <c r="G146" s="281"/>
      <c r="H146" s="11" t="s">
        <v>117</v>
      </c>
      <c r="I146" s="201" cm="1">
        <f t="array" ref="I146:J146">'Ponto Eletrônico'!K10:L10</f>
        <v>68.650000000000006</v>
      </c>
      <c r="J146">
        <v>0</v>
      </c>
    </row>
    <row r="147" spans="1:17" x14ac:dyDescent="0.2">
      <c r="A147" s="274" t="s">
        <v>168</v>
      </c>
      <c r="B147" s="274"/>
      <c r="C147" s="274"/>
      <c r="D147" s="274"/>
      <c r="E147" s="274"/>
      <c r="F147" s="274"/>
      <c r="G147" s="274"/>
      <c r="H147" s="23" t="s">
        <v>117</v>
      </c>
      <c r="I147" s="200">
        <f>SUM(I143:I146)</f>
        <v>69.44250000000001</v>
      </c>
    </row>
    <row r="148" spans="1:17" x14ac:dyDescent="0.2">
      <c r="A148" s="33"/>
      <c r="B148" s="33"/>
      <c r="C148" s="33"/>
      <c r="D148" s="33"/>
      <c r="E148" s="33"/>
      <c r="F148" s="33"/>
      <c r="G148" s="33"/>
      <c r="H148" s="33"/>
      <c r="I148" s="33"/>
    </row>
    <row r="149" spans="1:17" x14ac:dyDescent="0.2">
      <c r="A149" s="18" t="s">
        <v>169</v>
      </c>
      <c r="B149" s="3"/>
      <c r="C149" s="3"/>
      <c r="D149" s="3"/>
      <c r="E149" s="3"/>
      <c r="F149" s="3"/>
      <c r="G149" s="3"/>
      <c r="H149" s="3"/>
      <c r="I149" s="3"/>
    </row>
    <row r="150" spans="1:17" x14ac:dyDescent="0.2">
      <c r="A150" s="32"/>
      <c r="B150" s="3"/>
      <c r="C150" s="3"/>
      <c r="D150" s="3"/>
      <c r="E150" s="3"/>
      <c r="F150" s="3"/>
      <c r="G150" s="3"/>
      <c r="H150" s="3"/>
      <c r="I150" s="3"/>
    </row>
    <row r="151" spans="1:17" x14ac:dyDescent="0.2">
      <c r="A151" s="265" t="s">
        <v>170</v>
      </c>
      <c r="B151" s="265"/>
      <c r="C151" s="265"/>
      <c r="D151" s="265"/>
      <c r="E151" s="265"/>
      <c r="F151" s="265"/>
      <c r="G151" s="265"/>
      <c r="H151" s="265"/>
      <c r="I151" s="265"/>
      <c r="M151" s="174"/>
    </row>
    <row r="152" spans="1:17" x14ac:dyDescent="0.2">
      <c r="A152" s="8">
        <v>6</v>
      </c>
      <c r="B152" s="259" t="s">
        <v>171</v>
      </c>
      <c r="C152" s="259"/>
      <c r="D152" s="259"/>
      <c r="E152" s="259"/>
      <c r="F152" s="259"/>
      <c r="G152" s="259"/>
      <c r="H152" s="8" t="s">
        <v>69</v>
      </c>
      <c r="I152" s="8" t="s">
        <v>70</v>
      </c>
      <c r="M152" s="174"/>
    </row>
    <row r="153" spans="1:17" x14ac:dyDescent="0.2">
      <c r="A153" s="8" t="s">
        <v>35</v>
      </c>
      <c r="B153" s="241" t="s">
        <v>172</v>
      </c>
      <c r="C153" s="241"/>
      <c r="D153" s="241"/>
      <c r="E153" s="241"/>
      <c r="F153" s="241"/>
      <c r="G153" s="241"/>
      <c r="H153" s="15">
        <v>0.05</v>
      </c>
      <c r="I153" s="203">
        <f>H153*I171</f>
        <v>532.86690710133337</v>
      </c>
      <c r="M153" s="174"/>
    </row>
    <row r="154" spans="1:17" x14ac:dyDescent="0.2">
      <c r="A154" s="8" t="s">
        <v>38</v>
      </c>
      <c r="B154" s="241" t="s">
        <v>173</v>
      </c>
      <c r="C154" s="241"/>
      <c r="D154" s="241"/>
      <c r="E154" s="241"/>
      <c r="F154" s="241"/>
      <c r="G154" s="241"/>
      <c r="H154" s="15">
        <v>0.1</v>
      </c>
      <c r="I154" s="203">
        <f>H154*(I153+I171)</f>
        <v>1119.0205049128001</v>
      </c>
      <c r="M154" s="174"/>
    </row>
    <row r="155" spans="1:17" x14ac:dyDescent="0.2">
      <c r="A155" s="8" t="s">
        <v>40</v>
      </c>
      <c r="B155" s="298" t="s">
        <v>174</v>
      </c>
      <c r="C155" s="298"/>
      <c r="D155" s="298"/>
      <c r="E155" s="298"/>
      <c r="F155" s="298"/>
      <c r="G155" s="298"/>
      <c r="H155" s="2"/>
      <c r="I155" s="204"/>
      <c r="M155" s="174"/>
    </row>
    <row r="156" spans="1:17" x14ac:dyDescent="0.2">
      <c r="A156" s="8" t="s">
        <v>175</v>
      </c>
      <c r="B156" s="241" t="s">
        <v>176</v>
      </c>
      <c r="C156" s="241"/>
      <c r="D156" s="241"/>
      <c r="E156" s="241"/>
      <c r="F156" s="241"/>
      <c r="G156" s="241"/>
      <c r="H156" s="6">
        <v>1.6500000000000001E-2</v>
      </c>
      <c r="I156" s="203">
        <f>H156*$I$173</f>
        <v>236.85387000000003</v>
      </c>
      <c r="K156" s="178"/>
      <c r="M156" s="174"/>
    </row>
    <row r="157" spans="1:17" x14ac:dyDescent="0.2">
      <c r="A157" s="8" t="s">
        <v>177</v>
      </c>
      <c r="B157" s="241" t="s">
        <v>178</v>
      </c>
      <c r="C157" s="241"/>
      <c r="D157" s="241"/>
      <c r="E157" s="241"/>
      <c r="F157" s="241"/>
      <c r="G157" s="241"/>
      <c r="H157" s="6">
        <v>7.5999999999999998E-2</v>
      </c>
      <c r="I157" s="203">
        <f t="shared" ref="I157" si="2">H157*$I$173</f>
        <v>1090.9632799999999</v>
      </c>
      <c r="M157" s="174"/>
    </row>
    <row r="158" spans="1:17" x14ac:dyDescent="0.2">
      <c r="A158" s="8" t="s">
        <v>179</v>
      </c>
      <c r="B158" s="241" t="s">
        <v>180</v>
      </c>
      <c r="C158" s="241"/>
      <c r="D158" s="241"/>
      <c r="E158" s="241"/>
      <c r="F158" s="241"/>
      <c r="G158" s="241"/>
      <c r="H158" s="6">
        <v>0.05</v>
      </c>
      <c r="I158" s="203">
        <f>H158*$I$173</f>
        <v>717.73900000000003</v>
      </c>
      <c r="M158" s="174"/>
      <c r="Q158" s="174"/>
    </row>
    <row r="159" spans="1:17" x14ac:dyDescent="0.2">
      <c r="A159" s="274" t="s">
        <v>181</v>
      </c>
      <c r="B159" s="274"/>
      <c r="C159" s="274"/>
      <c r="D159" s="274"/>
      <c r="E159" s="274"/>
      <c r="F159" s="274"/>
      <c r="G159" s="274"/>
      <c r="H159" s="34">
        <f>SUM(H153:H158)</f>
        <v>0.29250000000000004</v>
      </c>
      <c r="I159" s="200">
        <f>SUM(I153:I158)</f>
        <v>3697.4435620141335</v>
      </c>
      <c r="M159" s="174"/>
      <c r="Q159" s="174"/>
    </row>
    <row r="160" spans="1:17" x14ac:dyDescent="0.2">
      <c r="A160" s="180"/>
      <c r="B160" s="172"/>
      <c r="C160" s="172"/>
      <c r="D160" s="172"/>
      <c r="E160" s="172"/>
      <c r="F160" s="172"/>
      <c r="G160" s="172"/>
      <c r="H160" s="172"/>
      <c r="I160" s="172"/>
      <c r="M160" s="174"/>
      <c r="N160" s="174"/>
      <c r="O160" s="174"/>
      <c r="Q160" s="174"/>
    </row>
    <row r="161" spans="1:17" x14ac:dyDescent="0.2">
      <c r="A161" s="18" t="s">
        <v>182</v>
      </c>
      <c r="B161" s="172"/>
      <c r="C161" s="172"/>
      <c r="D161" s="172"/>
      <c r="E161" s="172"/>
      <c r="F161" s="172"/>
      <c r="G161" s="172"/>
      <c r="H161" s="172"/>
      <c r="I161" s="172"/>
      <c r="M161" s="174"/>
      <c r="N161" s="174"/>
      <c r="O161" s="174"/>
      <c r="Q161" s="174"/>
    </row>
    <row r="162" spans="1:17" x14ac:dyDescent="0.2">
      <c r="A162" s="18" t="s">
        <v>183</v>
      </c>
      <c r="B162" s="172"/>
      <c r="C162" s="172"/>
      <c r="D162" s="172"/>
      <c r="E162" s="172"/>
      <c r="F162" s="172"/>
      <c r="G162" s="172"/>
      <c r="H162" s="172"/>
      <c r="I162" s="172"/>
      <c r="M162" s="174"/>
      <c r="O162" s="174"/>
      <c r="Q162" s="174"/>
    </row>
    <row r="163" spans="1:17" x14ac:dyDescent="0.2">
      <c r="A163" s="164"/>
      <c r="B163" s="164"/>
      <c r="C163" s="164"/>
      <c r="D163" s="164"/>
      <c r="E163" s="164"/>
      <c r="F163" s="164"/>
      <c r="G163" s="164"/>
      <c r="H163" s="164"/>
      <c r="I163" s="4"/>
      <c r="M163" s="174"/>
      <c r="Q163" s="174"/>
    </row>
    <row r="164" spans="1:17" x14ac:dyDescent="0.2">
      <c r="A164" s="258" t="s">
        <v>184</v>
      </c>
      <c r="B164" s="258"/>
      <c r="C164" s="258"/>
      <c r="D164" s="258"/>
      <c r="E164" s="258"/>
      <c r="F164" s="258"/>
      <c r="G164" s="258"/>
      <c r="H164" s="258"/>
      <c r="I164" s="258"/>
      <c r="M164" s="174"/>
    </row>
    <row r="165" spans="1:17" x14ac:dyDescent="0.2">
      <c r="A165" s="259" t="s">
        <v>185</v>
      </c>
      <c r="B165" s="259"/>
      <c r="C165" s="259"/>
      <c r="D165" s="259"/>
      <c r="E165" s="259"/>
      <c r="F165" s="259"/>
      <c r="G165" s="259"/>
      <c r="H165" s="259"/>
      <c r="I165" s="8" t="s">
        <v>70</v>
      </c>
      <c r="M165" s="174"/>
    </row>
    <row r="166" spans="1:17" x14ac:dyDescent="0.2">
      <c r="A166" s="166" t="s">
        <v>35</v>
      </c>
      <c r="B166" s="257" t="str">
        <f>A37</f>
        <v>MÓDULO 1 - COMPOSIÇÃO DA REMUNERAÇÃO</v>
      </c>
      <c r="C166" s="257"/>
      <c r="D166" s="257"/>
      <c r="E166" s="257"/>
      <c r="F166" s="257"/>
      <c r="G166" s="257"/>
      <c r="H166" s="257"/>
      <c r="I166" s="203">
        <f>I45</f>
        <v>6100.8</v>
      </c>
      <c r="M166" s="174"/>
    </row>
    <row r="167" spans="1:17" x14ac:dyDescent="0.2">
      <c r="A167" s="166" t="s">
        <v>38</v>
      </c>
      <c r="B167" s="257" t="str">
        <f>A50</f>
        <v>MÓDULO 2 – ENCARGOS E BENEFÍCIOS ANUAIS, MENSAIS E DIÁRIOS</v>
      </c>
      <c r="C167" s="257"/>
      <c r="D167" s="257"/>
      <c r="E167" s="257"/>
      <c r="F167" s="257"/>
      <c r="G167" s="257"/>
      <c r="H167" s="257"/>
      <c r="I167" s="203">
        <f>I103</f>
        <v>3882.3892266666671</v>
      </c>
      <c r="M167" s="174"/>
    </row>
    <row r="168" spans="1:17" x14ac:dyDescent="0.2">
      <c r="A168" s="166" t="s">
        <v>40</v>
      </c>
      <c r="B168" s="257" t="str">
        <f>A105</f>
        <v>MÓDULO 3 – PROVISÃO PARA RESCISÃO</v>
      </c>
      <c r="C168" s="257"/>
      <c r="D168" s="257"/>
      <c r="E168" s="257"/>
      <c r="F168" s="257"/>
      <c r="G168" s="257"/>
      <c r="H168" s="257"/>
      <c r="I168" s="203">
        <f>I113</f>
        <v>433.61558016000004</v>
      </c>
      <c r="M168" s="174"/>
      <c r="O168" s="174"/>
    </row>
    <row r="169" spans="1:17" x14ac:dyDescent="0.2">
      <c r="A169" s="11" t="s">
        <v>44</v>
      </c>
      <c r="B169" s="257" t="str">
        <f>A115</f>
        <v>MÓDULO 4 – CUSTO DE REPOSIÇÃO DO PROFISSIONAL AUSENTE</v>
      </c>
      <c r="C169" s="257"/>
      <c r="D169" s="257"/>
      <c r="E169" s="257"/>
      <c r="F169" s="257"/>
      <c r="G169" s="257"/>
      <c r="H169" s="257"/>
      <c r="I169" s="203">
        <f>I139</f>
        <v>171.09083520000001</v>
      </c>
      <c r="M169" s="174"/>
    </row>
    <row r="170" spans="1:17" x14ac:dyDescent="0.2">
      <c r="A170" s="11" t="s">
        <v>75</v>
      </c>
      <c r="B170" s="257" t="str">
        <f>A141</f>
        <v>MÓDULO 5 – INSUMOS DIVERSOS</v>
      </c>
      <c r="C170" s="257"/>
      <c r="D170" s="257"/>
      <c r="E170" s="257"/>
      <c r="F170" s="257"/>
      <c r="G170" s="257"/>
      <c r="H170" s="257"/>
      <c r="I170" s="203">
        <f>I147</f>
        <v>69.44250000000001</v>
      </c>
      <c r="M170" s="174"/>
    </row>
    <row r="171" spans="1:17" x14ac:dyDescent="0.2">
      <c r="A171" s="8"/>
      <c r="B171" s="259" t="s">
        <v>186</v>
      </c>
      <c r="C171" s="259"/>
      <c r="D171" s="259"/>
      <c r="E171" s="259"/>
      <c r="F171" s="259"/>
      <c r="G171" s="259"/>
      <c r="H171" s="259"/>
      <c r="I171" s="208">
        <f>SUM(I166:I170)</f>
        <v>10657.338142026667</v>
      </c>
      <c r="J171" s="7"/>
      <c r="M171" s="174"/>
    </row>
    <row r="172" spans="1:17" x14ac:dyDescent="0.2">
      <c r="A172" s="11" t="s">
        <v>77</v>
      </c>
      <c r="B172" s="257" t="str">
        <f>A151</f>
        <v>MÓDULO 6 – CUSTOS INDIRETOS, TRIBUTOS E LUCRO</v>
      </c>
      <c r="C172" s="257"/>
      <c r="D172" s="257"/>
      <c r="E172" s="257"/>
      <c r="F172" s="257"/>
      <c r="G172" s="257"/>
      <c r="H172" s="257"/>
      <c r="I172" s="195">
        <f>I159</f>
        <v>3697.4435620141335</v>
      </c>
      <c r="M172" s="174"/>
    </row>
    <row r="173" spans="1:17" x14ac:dyDescent="0.2">
      <c r="A173" s="274" t="s">
        <v>187</v>
      </c>
      <c r="B173" s="274"/>
      <c r="C173" s="274"/>
      <c r="D173" s="274"/>
      <c r="E173" s="274"/>
      <c r="F173" s="274"/>
      <c r="G173" s="274"/>
      <c r="H173" s="274"/>
      <c r="I173" s="200">
        <f>ROUND(SUM(I45,I103,I113,I139,I147,I153,I154)/(1-SUM(H156:H158)),2)</f>
        <v>14354.78</v>
      </c>
      <c r="J173" s="179"/>
      <c r="M173" s="174"/>
    </row>
  </sheetData>
  <mergeCells count="119">
    <mergeCell ref="B171:H171"/>
    <mergeCell ref="B172:H172"/>
    <mergeCell ref="A173:H173"/>
    <mergeCell ref="A165:H165"/>
    <mergeCell ref="B166:H166"/>
    <mergeCell ref="B167:H167"/>
    <mergeCell ref="B168:H168"/>
    <mergeCell ref="B169:H169"/>
    <mergeCell ref="B170:H170"/>
    <mergeCell ref="B155:G155"/>
    <mergeCell ref="B156:G156"/>
    <mergeCell ref="B157:G157"/>
    <mergeCell ref="B158:G158"/>
    <mergeCell ref="A159:G159"/>
    <mergeCell ref="A164:I164"/>
    <mergeCell ref="B146:G146"/>
    <mergeCell ref="A147:G147"/>
    <mergeCell ref="A151:I151"/>
    <mergeCell ref="B152:G152"/>
    <mergeCell ref="B153:G153"/>
    <mergeCell ref="B154:G154"/>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26:G126"/>
    <mergeCell ref="A127:G127"/>
    <mergeCell ref="B128:G128"/>
    <mergeCell ref="A129:G129"/>
    <mergeCell ref="B131:G131"/>
    <mergeCell ref="B132:G132"/>
    <mergeCell ref="B120:G120"/>
    <mergeCell ref="B121:G121"/>
    <mergeCell ref="B122:G122"/>
    <mergeCell ref="B123:G123"/>
    <mergeCell ref="B124:G124"/>
    <mergeCell ref="B125:G125"/>
    <mergeCell ref="B110:G110"/>
    <mergeCell ref="B111:G111"/>
    <mergeCell ref="B112:G112"/>
    <mergeCell ref="A113:G113"/>
    <mergeCell ref="A114:I114"/>
    <mergeCell ref="A115:I115"/>
    <mergeCell ref="A104:I104"/>
    <mergeCell ref="A105:I105"/>
    <mergeCell ref="B106:G106"/>
    <mergeCell ref="B107:G107"/>
    <mergeCell ref="B108:G108"/>
    <mergeCell ref="B109:G109"/>
    <mergeCell ref="A91:H91"/>
    <mergeCell ref="A99:H99"/>
    <mergeCell ref="B100:H100"/>
    <mergeCell ref="B101:H101"/>
    <mergeCell ref="B102:H102"/>
    <mergeCell ref="A103:H103"/>
    <mergeCell ref="B84:G84"/>
    <mergeCell ref="B85:G85"/>
    <mergeCell ref="B86:G86"/>
    <mergeCell ref="B87:G87"/>
    <mergeCell ref="B88:G88"/>
    <mergeCell ref="B89:G89"/>
    <mergeCell ref="B90:G90"/>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B1:R27"/>
  <sheetViews>
    <sheetView showGridLines="0" zoomScaleNormal="100" workbookViewId="0">
      <selection activeCell="H33" sqref="H33"/>
    </sheetView>
  </sheetViews>
  <sheetFormatPr defaultRowHeight="12.75" x14ac:dyDescent="0.2"/>
  <cols>
    <col min="1" max="1" width="2.140625" customWidth="1"/>
    <col min="2" max="2" width="16.28515625" bestFit="1" customWidth="1"/>
    <col min="3" max="3" width="10.7109375" customWidth="1"/>
    <col min="4" max="4" width="61.85546875" customWidth="1"/>
    <col min="5" max="5" width="15.42578125" customWidth="1"/>
    <col min="6" max="6" width="1.7109375" customWidth="1"/>
    <col min="7" max="7" width="3" customWidth="1"/>
    <col min="8" max="8" width="40.5703125" bestFit="1" customWidth="1"/>
    <col min="11" max="11" width="11.85546875" customWidth="1"/>
    <col min="12" max="12" width="3" customWidth="1"/>
    <col min="13" max="13" width="2.85546875" customWidth="1"/>
    <col min="14" max="14" width="40.5703125" bestFit="1" customWidth="1"/>
  </cols>
  <sheetData>
    <row r="1" spans="2:18" ht="13.5" thickBot="1" x14ac:dyDescent="0.25"/>
    <row r="2" spans="2:18" ht="13.5" thickBot="1" x14ac:dyDescent="0.25">
      <c r="B2" s="301" t="s">
        <v>194</v>
      </c>
      <c r="C2" s="302"/>
      <c r="D2" s="302"/>
      <c r="E2" s="303"/>
      <c r="H2" s="301" t="s">
        <v>195</v>
      </c>
      <c r="I2" s="302"/>
      <c r="J2" s="302"/>
      <c r="K2" s="303"/>
      <c r="N2" s="301" t="s">
        <v>196</v>
      </c>
      <c r="O2" s="302"/>
      <c r="P2" s="302"/>
      <c r="Q2" s="303"/>
    </row>
    <row r="3" spans="2:18" x14ac:dyDescent="0.2">
      <c r="B3" s="38"/>
      <c r="E3" s="39"/>
      <c r="F3" s="33"/>
      <c r="G3" s="33"/>
      <c r="H3" s="38"/>
      <c r="K3" s="39"/>
      <c r="L3" s="33"/>
      <c r="N3" s="38"/>
      <c r="Q3" s="39"/>
      <c r="R3" s="33"/>
    </row>
    <row r="4" spans="2:18" x14ac:dyDescent="0.2">
      <c r="B4" s="45" t="s">
        <v>197</v>
      </c>
      <c r="C4" s="37"/>
      <c r="D4" s="37"/>
      <c r="E4" s="209">
        <v>9.0500000000000007</v>
      </c>
      <c r="H4" s="45" t="s">
        <v>197</v>
      </c>
      <c r="I4" s="37"/>
      <c r="J4" s="37"/>
      <c r="K4" s="209">
        <v>9.6999999999999993</v>
      </c>
      <c r="N4" s="45" t="s">
        <v>197</v>
      </c>
      <c r="O4" s="37"/>
      <c r="P4" s="37"/>
      <c r="Q4" s="209">
        <v>4.9000000000000004</v>
      </c>
    </row>
    <row r="5" spans="2:18" x14ac:dyDescent="0.2">
      <c r="B5" s="45" t="s">
        <v>198</v>
      </c>
      <c r="C5" s="37"/>
      <c r="D5" s="37"/>
      <c r="E5" s="210">
        <v>2</v>
      </c>
      <c r="H5" s="45" t="s">
        <v>198</v>
      </c>
      <c r="I5" s="37"/>
      <c r="J5" s="37"/>
      <c r="K5" s="210">
        <v>2</v>
      </c>
      <c r="N5" s="45" t="s">
        <v>198</v>
      </c>
      <c r="O5" s="37"/>
      <c r="P5" s="37"/>
      <c r="Q5" s="210">
        <v>2</v>
      </c>
    </row>
    <row r="6" spans="2:18" x14ac:dyDescent="0.2">
      <c r="B6" s="45" t="s">
        <v>199</v>
      </c>
      <c r="C6" s="37"/>
      <c r="D6" s="37"/>
      <c r="E6" s="210">
        <v>22</v>
      </c>
      <c r="H6" s="45" t="s">
        <v>199</v>
      </c>
      <c r="I6" s="37"/>
      <c r="J6" s="37"/>
      <c r="K6" s="210">
        <v>22</v>
      </c>
      <c r="N6" s="45" t="s">
        <v>199</v>
      </c>
      <c r="O6" s="37"/>
      <c r="P6" s="37"/>
      <c r="Q6" s="210">
        <v>22</v>
      </c>
    </row>
    <row r="7" spans="2:18" x14ac:dyDescent="0.2">
      <c r="B7" s="45" t="s">
        <v>200</v>
      </c>
      <c r="C7" s="37"/>
      <c r="D7" s="37"/>
      <c r="E7" s="211">
        <v>0.06</v>
      </c>
      <c r="H7" s="45" t="s">
        <v>200</v>
      </c>
      <c r="I7" s="37"/>
      <c r="J7" s="37"/>
      <c r="K7" s="211">
        <v>0.06</v>
      </c>
      <c r="N7" s="45" t="s">
        <v>200</v>
      </c>
      <c r="O7" s="37"/>
      <c r="P7" s="37"/>
      <c r="Q7" s="211">
        <v>0.06</v>
      </c>
    </row>
    <row r="8" spans="2:18" x14ac:dyDescent="0.2">
      <c r="B8" s="38"/>
      <c r="E8" s="39"/>
      <c r="H8" s="38"/>
      <c r="K8" s="39"/>
      <c r="N8" s="38"/>
      <c r="Q8" s="39"/>
    </row>
    <row r="9" spans="2:18" x14ac:dyDescent="0.2">
      <c r="B9" s="46" t="s">
        <v>201</v>
      </c>
      <c r="C9" s="37"/>
      <c r="D9" s="37"/>
      <c r="E9" s="47">
        <f>(E4*E5*E6)</f>
        <v>398.20000000000005</v>
      </c>
      <c r="H9" s="46" t="s">
        <v>201</v>
      </c>
      <c r="I9" s="37"/>
      <c r="J9" s="37"/>
      <c r="K9" s="47">
        <f>(K4*K5*K6)</f>
        <v>426.79999999999995</v>
      </c>
      <c r="N9" s="46" t="s">
        <v>201</v>
      </c>
      <c r="O9" s="37"/>
      <c r="P9" s="37"/>
      <c r="Q9" s="47">
        <f>(Q4*Q5*Q6)</f>
        <v>215.60000000000002</v>
      </c>
    </row>
    <row r="10" spans="2:18" x14ac:dyDescent="0.2">
      <c r="B10" s="46" t="s">
        <v>202</v>
      </c>
      <c r="C10" s="37"/>
      <c r="D10" s="37"/>
      <c r="E10" s="47">
        <f>'Psicólogo - Nível II (DF)'!I39*E7</f>
        <v>457.56</v>
      </c>
      <c r="H10" s="46" t="s">
        <v>202</v>
      </c>
      <c r="I10" s="37"/>
      <c r="J10" s="37"/>
      <c r="K10" s="47">
        <f>'Psicólogo - Nível I (MG)'!I39*K7</f>
        <v>366.048</v>
      </c>
      <c r="N10" s="46" t="s">
        <v>202</v>
      </c>
      <c r="O10" s="37"/>
      <c r="P10" s="37"/>
      <c r="Q10" s="47">
        <f>'Psicólogo - Nível I (ES)'!I39*Q7</f>
        <v>366.048</v>
      </c>
    </row>
    <row r="11" spans="2:18" ht="13.5" thickBot="1" x14ac:dyDescent="0.25">
      <c r="B11" s="38"/>
      <c r="E11" s="39"/>
      <c r="H11" s="38"/>
      <c r="K11" s="39"/>
      <c r="N11" s="38"/>
      <c r="Q11" s="39"/>
    </row>
    <row r="12" spans="2:18" ht="13.5" thickBot="1" x14ac:dyDescent="0.25">
      <c r="B12" s="40" t="s">
        <v>203</v>
      </c>
      <c r="C12" s="41"/>
      <c r="D12" s="41"/>
      <c r="E12" s="44">
        <f>IF(((E9-E10)&lt;0),0,(E9-E10))</f>
        <v>0</v>
      </c>
      <c r="H12" s="40" t="s">
        <v>203</v>
      </c>
      <c r="I12" s="41"/>
      <c r="J12" s="41"/>
      <c r="K12" s="44">
        <f>IF(((K9-K10)&lt;0),0,(K9-K10))</f>
        <v>60.751999999999953</v>
      </c>
      <c r="N12" s="40" t="s">
        <v>203</v>
      </c>
      <c r="O12" s="41"/>
      <c r="P12" s="41"/>
      <c r="Q12" s="44">
        <f>IF(((Q9-Q10)&lt;0),0,(Q9-Q10))</f>
        <v>0</v>
      </c>
    </row>
    <row r="13" spans="2:18" s="88" customFormat="1" ht="25.5" customHeight="1" x14ac:dyDescent="0.2">
      <c r="B13" s="299" t="s">
        <v>204</v>
      </c>
      <c r="C13" s="299"/>
      <c r="D13" s="299"/>
      <c r="E13" s="299"/>
      <c r="H13" s="307" t="s">
        <v>205</v>
      </c>
      <c r="I13" s="307"/>
      <c r="J13" s="307"/>
      <c r="K13" s="307"/>
      <c r="N13" s="307" t="s">
        <v>206</v>
      </c>
      <c r="O13" s="307"/>
      <c r="P13" s="307"/>
      <c r="Q13" s="307"/>
    </row>
    <row r="14" spans="2:18" ht="13.5" thickBot="1" x14ac:dyDescent="0.25">
      <c r="E14" s="7"/>
    </row>
    <row r="15" spans="2:18" ht="13.5" thickBot="1" x14ac:dyDescent="0.25">
      <c r="B15" s="304" t="s">
        <v>207</v>
      </c>
      <c r="C15" s="305"/>
      <c r="D15" s="305"/>
      <c r="E15" s="306"/>
      <c r="H15" s="304" t="s">
        <v>208</v>
      </c>
      <c r="I15" s="305"/>
      <c r="J15" s="305"/>
      <c r="K15" s="306"/>
      <c r="N15" s="304" t="s">
        <v>209</v>
      </c>
      <c r="O15" s="305"/>
      <c r="P15" s="305"/>
      <c r="Q15" s="306"/>
    </row>
    <row r="16" spans="2:18" x14ac:dyDescent="0.2">
      <c r="B16" s="38"/>
      <c r="E16" s="39"/>
      <c r="H16" s="38"/>
      <c r="K16" s="39"/>
      <c r="N16" s="38"/>
      <c r="Q16" s="39"/>
    </row>
    <row r="17" spans="2:17" x14ac:dyDescent="0.2">
      <c r="B17" s="45" t="s">
        <v>210</v>
      </c>
      <c r="C17" s="37"/>
      <c r="D17" s="37"/>
      <c r="E17" s="209">
        <v>44.3</v>
      </c>
      <c r="H17" s="45" t="s">
        <v>210</v>
      </c>
      <c r="I17" s="37"/>
      <c r="J17" s="37"/>
      <c r="K17" s="209">
        <v>29.15</v>
      </c>
      <c r="N17" s="45" t="s">
        <v>210</v>
      </c>
      <c r="O17" s="37"/>
      <c r="P17" s="37"/>
      <c r="Q17" s="209">
        <v>22.72</v>
      </c>
    </row>
    <row r="18" spans="2:17" x14ac:dyDescent="0.2">
      <c r="B18" s="45" t="s">
        <v>199</v>
      </c>
      <c r="C18" s="37"/>
      <c r="D18" s="37"/>
      <c r="E18" s="210">
        <v>22</v>
      </c>
      <c r="H18" s="45" t="s">
        <v>199</v>
      </c>
      <c r="I18" s="37"/>
      <c r="J18" s="37"/>
      <c r="K18" s="210">
        <v>22</v>
      </c>
      <c r="N18" s="45" t="s">
        <v>199</v>
      </c>
      <c r="O18" s="37"/>
      <c r="P18" s="37"/>
      <c r="Q18" s="210">
        <v>22</v>
      </c>
    </row>
    <row r="19" spans="2:17" x14ac:dyDescent="0.2">
      <c r="B19" s="45" t="s">
        <v>211</v>
      </c>
      <c r="C19" s="37"/>
      <c r="D19" s="37"/>
      <c r="E19" s="213">
        <v>0</v>
      </c>
      <c r="H19" s="45" t="s">
        <v>211</v>
      </c>
      <c r="I19" s="37"/>
      <c r="J19" s="37"/>
      <c r="K19" s="213">
        <v>0.2</v>
      </c>
      <c r="N19" s="45" t="s">
        <v>211</v>
      </c>
      <c r="O19" s="37"/>
      <c r="P19" s="37"/>
      <c r="Q19" s="213">
        <v>3.5000000000000003E-2</v>
      </c>
    </row>
    <row r="20" spans="2:17" x14ac:dyDescent="0.2">
      <c r="B20" s="38"/>
      <c r="E20" s="39"/>
      <c r="H20" s="38"/>
      <c r="K20" s="39"/>
      <c r="N20" s="38"/>
      <c r="Q20" s="39"/>
    </row>
    <row r="21" spans="2:17" x14ac:dyDescent="0.2">
      <c r="B21" s="46" t="s">
        <v>212</v>
      </c>
      <c r="C21" s="37"/>
      <c r="D21" s="37"/>
      <c r="E21" s="214">
        <f>E17*E18</f>
        <v>974.59999999999991</v>
      </c>
      <c r="H21" s="46" t="s">
        <v>212</v>
      </c>
      <c r="I21" s="37"/>
      <c r="J21" s="37"/>
      <c r="K21" s="214">
        <f>K17*K18</f>
        <v>641.29999999999995</v>
      </c>
      <c r="N21" s="46" t="s">
        <v>212</v>
      </c>
      <c r="O21" s="37"/>
      <c r="P21" s="37"/>
      <c r="Q21" s="214">
        <f>Q17*Q18</f>
        <v>499.84</v>
      </c>
    </row>
    <row r="22" spans="2:17" x14ac:dyDescent="0.2">
      <c r="B22" s="46" t="s">
        <v>213</v>
      </c>
      <c r="C22" s="37"/>
      <c r="D22" s="37"/>
      <c r="E22" s="214"/>
      <c r="H22" s="46" t="s">
        <v>213</v>
      </c>
      <c r="I22" s="37"/>
      <c r="J22" s="37"/>
      <c r="K22" s="214"/>
      <c r="N22" s="46" t="s">
        <v>213</v>
      </c>
      <c r="O22" s="37"/>
      <c r="P22" s="37"/>
      <c r="Q22" s="214"/>
    </row>
    <row r="23" spans="2:17" x14ac:dyDescent="0.2">
      <c r="B23" s="46" t="s">
        <v>202</v>
      </c>
      <c r="C23" s="37"/>
      <c r="D23" s="37"/>
      <c r="E23" s="214">
        <f>E21*E19</f>
        <v>0</v>
      </c>
      <c r="H23" s="46" t="s">
        <v>202</v>
      </c>
      <c r="I23" s="37"/>
      <c r="J23" s="37"/>
      <c r="K23" s="214">
        <f>K21*K19</f>
        <v>128.26</v>
      </c>
      <c r="N23" s="46" t="s">
        <v>202</v>
      </c>
      <c r="O23" s="37"/>
      <c r="P23" s="37"/>
      <c r="Q23" s="214">
        <f>Q21*Q19</f>
        <v>17.494400000000002</v>
      </c>
    </row>
    <row r="24" spans="2:17" ht="13.5" thickBot="1" x14ac:dyDescent="0.25">
      <c r="B24" s="38"/>
      <c r="E24" s="39"/>
      <c r="H24" s="38"/>
      <c r="K24" s="39"/>
      <c r="N24" s="38"/>
      <c r="Q24" s="39"/>
    </row>
    <row r="25" spans="2:17" ht="13.5" thickBot="1" x14ac:dyDescent="0.25">
      <c r="B25" s="40" t="s">
        <v>214</v>
      </c>
      <c r="C25" s="41"/>
      <c r="D25" s="41"/>
      <c r="E25" s="44">
        <f>E21-E23+E22</f>
        <v>974.59999999999991</v>
      </c>
      <c r="H25" s="40" t="s">
        <v>214</v>
      </c>
      <c r="I25" s="41"/>
      <c r="J25" s="41"/>
      <c r="K25" s="44">
        <f>K21-K23+K22</f>
        <v>513.04</v>
      </c>
      <c r="N25" s="40" t="s">
        <v>214</v>
      </c>
      <c r="O25" s="41"/>
      <c r="P25" s="41"/>
      <c r="Q25" s="44">
        <f>Q21-Q23+Q22</f>
        <v>482.34559999999999</v>
      </c>
    </row>
    <row r="26" spans="2:17" s="212" customFormat="1" ht="11.25" x14ac:dyDescent="0.2">
      <c r="B26" s="300" t="s">
        <v>215</v>
      </c>
      <c r="C26" s="300"/>
      <c r="D26" s="300"/>
      <c r="E26" s="300"/>
      <c r="H26" s="300" t="s">
        <v>216</v>
      </c>
      <c r="I26" s="300"/>
      <c r="J26" s="300"/>
      <c r="K26" s="300"/>
      <c r="N26" s="300" t="s">
        <v>217</v>
      </c>
      <c r="O26" s="300"/>
      <c r="P26" s="300"/>
      <c r="Q26" s="300"/>
    </row>
    <row r="27" spans="2:17" x14ac:dyDescent="0.2">
      <c r="E27" s="7"/>
    </row>
  </sheetData>
  <mergeCells count="12">
    <mergeCell ref="N26:Q26"/>
    <mergeCell ref="N13:Q13"/>
    <mergeCell ref="N2:Q2"/>
    <mergeCell ref="H15:K15"/>
    <mergeCell ref="N15:Q15"/>
    <mergeCell ref="H13:K13"/>
    <mergeCell ref="B13:E13"/>
    <mergeCell ref="B26:E26"/>
    <mergeCell ref="H26:K26"/>
    <mergeCell ref="B2:E2"/>
    <mergeCell ref="B15:E15"/>
    <mergeCell ref="H2:K2"/>
  </mergeCells>
  <pageMargins left="0.511811024" right="0.511811024" top="0.78740157499999996" bottom="0.78740157499999996" header="0.31496062000000002" footer="0.31496062000000002"/>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9389629810485"/>
  </sheetPr>
  <dimension ref="A1:L35"/>
  <sheetViews>
    <sheetView showGridLines="0" workbookViewId="0">
      <selection activeCell="M11" sqref="M11"/>
    </sheetView>
  </sheetViews>
  <sheetFormatPr defaultRowHeight="12.75" x14ac:dyDescent="0.2"/>
  <cols>
    <col min="1" max="1" width="3.7109375" style="96" bestFit="1" customWidth="1"/>
    <col min="2" max="2" width="53.5703125" customWidth="1"/>
    <col min="3" max="3" width="6.7109375" customWidth="1"/>
    <col min="4" max="4" width="5.5703125" customWidth="1"/>
    <col min="5" max="7" width="10.28515625" bestFit="1" customWidth="1"/>
    <col min="8" max="8" width="10" customWidth="1"/>
    <col min="9" max="9" width="11" customWidth="1"/>
    <col min="10" max="10" width="9.28515625" customWidth="1"/>
    <col min="11" max="11" width="10" customWidth="1"/>
    <col min="12" max="12" width="15.28515625" customWidth="1"/>
    <col min="13" max="13" width="15.42578125" customWidth="1"/>
    <col min="25" max="25" width="20.425781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2" ht="13.5" thickBot="1" x14ac:dyDescent="0.25">
      <c r="A1" s="319" t="s">
        <v>218</v>
      </c>
      <c r="B1" s="320"/>
      <c r="C1" s="320"/>
      <c r="D1" s="320"/>
      <c r="E1" s="320"/>
      <c r="F1" s="320"/>
      <c r="G1" s="320"/>
      <c r="H1" s="320"/>
      <c r="I1" s="320"/>
      <c r="J1" s="320"/>
      <c r="K1" s="320"/>
      <c r="L1" s="321"/>
    </row>
    <row r="2" spans="1:12" x14ac:dyDescent="0.2">
      <c r="A2" s="68" t="s">
        <v>35</v>
      </c>
      <c r="B2" s="332" t="s">
        <v>219</v>
      </c>
      <c r="C2" s="322"/>
      <c r="D2" s="322"/>
      <c r="E2" s="69" t="s">
        <v>220</v>
      </c>
      <c r="F2" s="333"/>
      <c r="G2" s="322"/>
      <c r="H2" s="322"/>
      <c r="I2" s="322"/>
      <c r="J2" s="69" t="s">
        <v>221</v>
      </c>
      <c r="K2" s="322" t="s">
        <v>222</v>
      </c>
      <c r="L2" s="323"/>
    </row>
    <row r="3" spans="1:12" x14ac:dyDescent="0.2">
      <c r="A3" s="70" t="s">
        <v>38</v>
      </c>
      <c r="B3" s="328" t="s">
        <v>223</v>
      </c>
      <c r="C3" s="328"/>
      <c r="D3" s="328"/>
      <c r="E3" s="71" t="s">
        <v>220</v>
      </c>
      <c r="F3" s="330"/>
      <c r="G3" s="334"/>
      <c r="H3" s="334"/>
      <c r="I3" s="334"/>
      <c r="J3" s="71" t="s">
        <v>221</v>
      </c>
      <c r="K3" s="324" t="s">
        <v>224</v>
      </c>
      <c r="L3" s="325"/>
    </row>
    <row r="4" spans="1:12" x14ac:dyDescent="0.2">
      <c r="A4" s="72" t="s">
        <v>40</v>
      </c>
      <c r="B4" s="326" t="s">
        <v>225</v>
      </c>
      <c r="C4" s="326"/>
      <c r="D4" s="326"/>
      <c r="E4" s="73" t="s">
        <v>220</v>
      </c>
      <c r="F4" s="331"/>
      <c r="G4" s="326"/>
      <c r="H4" s="326"/>
      <c r="I4" s="326"/>
      <c r="J4" s="73" t="s">
        <v>221</v>
      </c>
      <c r="K4" s="326" t="s">
        <v>226</v>
      </c>
      <c r="L4" s="327"/>
    </row>
    <row r="5" spans="1:12" x14ac:dyDescent="0.2">
      <c r="A5" s="70" t="s">
        <v>44</v>
      </c>
      <c r="B5" s="328" t="s">
        <v>227</v>
      </c>
      <c r="C5" s="328"/>
      <c r="D5" s="328"/>
      <c r="E5" s="71" t="s">
        <v>220</v>
      </c>
      <c r="F5" s="330"/>
      <c r="G5" s="324"/>
      <c r="H5" s="324"/>
      <c r="I5" s="324"/>
      <c r="J5" s="71" t="s">
        <v>221</v>
      </c>
      <c r="K5" s="328" t="s">
        <v>228</v>
      </c>
      <c r="L5" s="329"/>
    </row>
    <row r="6" spans="1:12" x14ac:dyDescent="0.2">
      <c r="A6" s="74" t="s">
        <v>75</v>
      </c>
      <c r="B6" s="335" t="s">
        <v>229</v>
      </c>
      <c r="C6" s="335"/>
      <c r="D6" s="335"/>
      <c r="E6" s="75" t="s">
        <v>220</v>
      </c>
      <c r="F6" s="362"/>
      <c r="G6" s="363"/>
      <c r="H6" s="363"/>
      <c r="I6" s="363"/>
      <c r="J6" s="75" t="s">
        <v>221</v>
      </c>
      <c r="K6" s="335" t="s">
        <v>230</v>
      </c>
      <c r="L6" s="336"/>
    </row>
    <row r="7" spans="1:12" ht="13.5" thickBot="1" x14ac:dyDescent="0.25">
      <c r="A7" s="76" t="s">
        <v>77</v>
      </c>
      <c r="B7" s="337"/>
      <c r="C7" s="337"/>
      <c r="D7" s="337"/>
      <c r="E7" s="77" t="s">
        <v>220</v>
      </c>
      <c r="F7" s="360"/>
      <c r="G7" s="361"/>
      <c r="H7" s="361"/>
      <c r="I7" s="361"/>
      <c r="J7" s="78" t="s">
        <v>221</v>
      </c>
      <c r="K7" s="337"/>
      <c r="L7" s="338"/>
    </row>
    <row r="8" spans="1:12" x14ac:dyDescent="0.2">
      <c r="A8" s="339" t="s">
        <v>231</v>
      </c>
      <c r="B8" s="342" t="s">
        <v>232</v>
      </c>
      <c r="C8" s="345" t="s">
        <v>233</v>
      </c>
      <c r="D8" s="348" t="s">
        <v>234</v>
      </c>
      <c r="E8" s="351" t="s">
        <v>235</v>
      </c>
      <c r="F8" s="352"/>
      <c r="G8" s="352"/>
      <c r="H8" s="352"/>
      <c r="I8" s="352"/>
      <c r="J8" s="353"/>
      <c r="K8" s="354" t="s">
        <v>236</v>
      </c>
      <c r="L8" s="355"/>
    </row>
    <row r="9" spans="1:12" ht="13.5" x14ac:dyDescent="0.2">
      <c r="A9" s="340"/>
      <c r="B9" s="343"/>
      <c r="C9" s="346"/>
      <c r="D9" s="349"/>
      <c r="E9" s="79" t="s">
        <v>35</v>
      </c>
      <c r="F9" s="80" t="s">
        <v>38</v>
      </c>
      <c r="G9" s="80" t="s">
        <v>40</v>
      </c>
      <c r="H9" s="80" t="s">
        <v>44</v>
      </c>
      <c r="I9" s="80" t="s">
        <v>75</v>
      </c>
      <c r="J9" s="81" t="s">
        <v>77</v>
      </c>
      <c r="K9" s="356" t="s">
        <v>237</v>
      </c>
      <c r="L9" s="358" t="s">
        <v>238</v>
      </c>
    </row>
    <row r="10" spans="1:12" ht="13.5" thickBot="1" x14ac:dyDescent="0.25">
      <c r="A10" s="341"/>
      <c r="B10" s="344"/>
      <c r="C10" s="347"/>
      <c r="D10" s="350"/>
      <c r="E10" s="82" t="s">
        <v>239</v>
      </c>
      <c r="F10" s="83" t="s">
        <v>239</v>
      </c>
      <c r="G10" s="83" t="s">
        <v>239</v>
      </c>
      <c r="H10" s="83" t="s">
        <v>239</v>
      </c>
      <c r="I10" s="83" t="s">
        <v>239</v>
      </c>
      <c r="J10" s="84" t="s">
        <v>239</v>
      </c>
      <c r="K10" s="357"/>
      <c r="L10" s="359"/>
    </row>
    <row r="11" spans="1:12" ht="13.5" thickBot="1" x14ac:dyDescent="0.25">
      <c r="A11" s="85">
        <v>1</v>
      </c>
      <c r="B11" s="145" t="s">
        <v>240</v>
      </c>
      <c r="C11" s="98" t="s">
        <v>241</v>
      </c>
      <c r="D11" s="215">
        <v>3</v>
      </c>
      <c r="E11" s="150">
        <v>15.85</v>
      </c>
      <c r="F11" s="150">
        <v>14</v>
      </c>
      <c r="G11" s="150">
        <v>19.989999999999998</v>
      </c>
      <c r="H11" s="150">
        <v>13.5</v>
      </c>
      <c r="I11" s="150">
        <v>25</v>
      </c>
      <c r="J11" s="150"/>
      <c r="K11" s="151">
        <f>MEDIAN(E11:J11)</f>
        <v>15.85</v>
      </c>
      <c r="L11" s="152">
        <f t="shared" ref="L11" si="0">K11*D11</f>
        <v>47.55</v>
      </c>
    </row>
    <row r="12" spans="1:12" ht="13.5" thickBot="1" x14ac:dyDescent="0.25">
      <c r="A12" s="308" t="s">
        <v>242</v>
      </c>
      <c r="B12" s="309"/>
      <c r="C12" s="309"/>
      <c r="D12" s="310"/>
      <c r="E12" s="93"/>
      <c r="F12" s="94"/>
      <c r="G12" s="94"/>
      <c r="H12" s="94"/>
      <c r="I12" s="94"/>
      <c r="J12" s="95"/>
      <c r="K12" s="311">
        <f>SUM(L11:L11)</f>
        <v>47.55</v>
      </c>
      <c r="L12" s="312"/>
    </row>
    <row r="13" spans="1:12" ht="13.5" thickBot="1" x14ac:dyDescent="0.25">
      <c r="K13" s="154"/>
      <c r="L13" s="154"/>
    </row>
    <row r="14" spans="1:12" ht="13.5" thickBot="1" x14ac:dyDescent="0.25">
      <c r="A14" s="308" t="s">
        <v>243</v>
      </c>
      <c r="B14" s="309"/>
      <c r="C14" s="309"/>
      <c r="D14" s="309"/>
      <c r="E14" s="309"/>
      <c r="F14" s="309"/>
      <c r="G14" s="309"/>
      <c r="H14" s="309"/>
      <c r="I14" s="309"/>
      <c r="J14" s="310"/>
      <c r="K14" s="313">
        <f>K12/60</f>
        <v>0.79249999999999998</v>
      </c>
      <c r="L14" s="314"/>
    </row>
    <row r="15" spans="1:12" x14ac:dyDescent="0.2">
      <c r="K15" s="154"/>
      <c r="L15" s="154"/>
    </row>
    <row r="16" spans="1:12" ht="13.5" thickBot="1" x14ac:dyDescent="0.25">
      <c r="A16" s="38"/>
      <c r="K16" s="154"/>
      <c r="L16" s="155"/>
    </row>
    <row r="17" spans="1:12" ht="15.75" thickBot="1" x14ac:dyDescent="0.25">
      <c r="A17" s="315"/>
      <c r="B17" s="316"/>
      <c r="C17" s="316"/>
      <c r="D17" s="316"/>
      <c r="E17" s="316"/>
      <c r="F17" s="316"/>
      <c r="G17" s="316"/>
      <c r="H17" s="316"/>
      <c r="I17" s="316"/>
      <c r="J17" s="316"/>
      <c r="K17" s="317"/>
      <c r="L17" s="318"/>
    </row>
    <row r="19" spans="1:12" ht="13.5" thickBot="1" x14ac:dyDescent="0.25"/>
    <row r="20" spans="1:12" x14ac:dyDescent="0.2">
      <c r="A20" s="364"/>
      <c r="B20" s="365"/>
      <c r="C20" s="370" t="s">
        <v>244</v>
      </c>
      <c r="D20" s="373"/>
      <c r="E20" s="374"/>
      <c r="F20" s="374"/>
      <c r="G20" s="374"/>
      <c r="H20" s="374"/>
      <c r="I20" s="374"/>
      <c r="J20" s="374"/>
      <c r="K20" s="374"/>
      <c r="L20" s="375"/>
    </row>
    <row r="21" spans="1:12" x14ac:dyDescent="0.2">
      <c r="A21" s="366"/>
      <c r="B21" s="367"/>
      <c r="C21" s="371"/>
      <c r="D21" s="376"/>
      <c r="E21" s="377"/>
      <c r="F21" s="377"/>
      <c r="G21" s="377"/>
      <c r="H21" s="377"/>
      <c r="I21" s="377"/>
      <c r="J21" s="377"/>
      <c r="K21" s="377"/>
      <c r="L21" s="378"/>
    </row>
    <row r="22" spans="1:12" x14ac:dyDescent="0.2">
      <c r="A22" s="366"/>
      <c r="B22" s="367"/>
      <c r="C22" s="371"/>
      <c r="D22" s="376"/>
      <c r="E22" s="377"/>
      <c r="F22" s="377"/>
      <c r="G22" s="377"/>
      <c r="H22" s="377"/>
      <c r="I22" s="377"/>
      <c r="J22" s="377"/>
      <c r="K22" s="377"/>
      <c r="L22" s="378"/>
    </row>
    <row r="23" spans="1:12" ht="13.5" thickBot="1" x14ac:dyDescent="0.25">
      <c r="A23" s="368"/>
      <c r="B23" s="369"/>
      <c r="C23" s="372"/>
      <c r="D23" s="379"/>
      <c r="E23" s="380"/>
      <c r="F23" s="380"/>
      <c r="G23" s="380"/>
      <c r="H23" s="380"/>
      <c r="I23" s="380"/>
      <c r="J23" s="380"/>
      <c r="K23" s="380"/>
      <c r="L23" s="381"/>
    </row>
    <row r="25" spans="1:12" ht="13.5" thickBot="1" x14ac:dyDescent="0.25"/>
    <row r="26" spans="1:12" x14ac:dyDescent="0.2">
      <c r="A26" s="382"/>
      <c r="B26" s="383"/>
      <c r="C26" s="383"/>
      <c r="D26" s="383"/>
      <c r="E26" s="383"/>
      <c r="F26" s="383"/>
      <c r="G26" s="383"/>
      <c r="H26" s="383"/>
      <c r="I26" s="383"/>
      <c r="J26" s="383"/>
      <c r="K26" s="383"/>
      <c r="L26" s="384"/>
    </row>
    <row r="27" spans="1:12" x14ac:dyDescent="0.2">
      <c r="A27" s="385"/>
      <c r="B27" s="386"/>
      <c r="C27" s="386"/>
      <c r="D27" s="386"/>
      <c r="E27" s="386"/>
      <c r="F27" s="386"/>
      <c r="G27" s="386"/>
      <c r="H27" s="386"/>
      <c r="I27" s="386"/>
      <c r="J27" s="386"/>
      <c r="K27" s="386"/>
      <c r="L27" s="387"/>
    </row>
    <row r="28" spans="1:12" x14ac:dyDescent="0.2">
      <c r="A28" s="385"/>
      <c r="B28" s="386"/>
      <c r="C28" s="386"/>
      <c r="D28" s="386"/>
      <c r="E28" s="386"/>
      <c r="F28" s="386"/>
      <c r="G28" s="386"/>
      <c r="H28" s="386"/>
      <c r="I28" s="386"/>
      <c r="J28" s="386"/>
      <c r="K28" s="386"/>
      <c r="L28" s="387"/>
    </row>
    <row r="29" spans="1:12" x14ac:dyDescent="0.2">
      <c r="A29" s="385"/>
      <c r="B29" s="386"/>
      <c r="C29" s="386"/>
      <c r="D29" s="386"/>
      <c r="E29" s="386"/>
      <c r="F29" s="386"/>
      <c r="G29" s="386"/>
      <c r="H29" s="386"/>
      <c r="I29" s="386"/>
      <c r="J29" s="386"/>
      <c r="K29" s="386"/>
      <c r="L29" s="387"/>
    </row>
    <row r="30" spans="1:12" ht="13.5" thickBot="1" x14ac:dyDescent="0.25">
      <c r="A30" s="388"/>
      <c r="B30" s="389"/>
      <c r="C30" s="389"/>
      <c r="D30" s="389"/>
      <c r="E30" s="389"/>
      <c r="F30" s="389"/>
      <c r="G30" s="389"/>
      <c r="H30" s="389"/>
      <c r="I30" s="389"/>
      <c r="J30" s="389"/>
      <c r="K30" s="389"/>
      <c r="L30" s="390"/>
    </row>
    <row r="31" spans="1:12" ht="13.5" thickBot="1" x14ac:dyDescent="0.25"/>
    <row r="32" spans="1:12" x14ac:dyDescent="0.2">
      <c r="A32" s="391" t="s">
        <v>245</v>
      </c>
      <c r="B32" s="392"/>
      <c r="C32" s="392"/>
      <c r="D32" s="392"/>
      <c r="E32" s="392"/>
      <c r="F32" s="392"/>
      <c r="G32" s="392"/>
      <c r="H32" s="393"/>
    </row>
    <row r="33" spans="1:8" x14ac:dyDescent="0.2">
      <c r="A33" s="394"/>
      <c r="B33" s="395"/>
      <c r="C33" s="395"/>
      <c r="D33" s="395"/>
      <c r="E33" s="395"/>
      <c r="F33" s="395"/>
      <c r="G33" s="395"/>
      <c r="H33" s="396"/>
    </row>
    <row r="34" spans="1:8" x14ac:dyDescent="0.2">
      <c r="A34" s="394"/>
      <c r="B34" s="395"/>
      <c r="C34" s="395"/>
      <c r="D34" s="395"/>
      <c r="E34" s="395"/>
      <c r="F34" s="395"/>
      <c r="G34" s="395"/>
      <c r="H34" s="396"/>
    </row>
    <row r="35" spans="1:8" ht="13.5" thickBot="1" x14ac:dyDescent="0.25">
      <c r="A35" s="397"/>
      <c r="B35" s="398"/>
      <c r="C35" s="398"/>
      <c r="D35" s="398"/>
      <c r="E35" s="398"/>
      <c r="F35" s="398"/>
      <c r="G35" s="398"/>
      <c r="H35" s="399"/>
    </row>
  </sheetData>
  <mergeCells count="38">
    <mergeCell ref="A20:B23"/>
    <mergeCell ref="C20:C23"/>
    <mergeCell ref="D20:L23"/>
    <mergeCell ref="A26:L30"/>
    <mergeCell ref="A32:H35"/>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2:D12"/>
    <mergeCell ref="K12:L12"/>
    <mergeCell ref="A14:J14"/>
    <mergeCell ref="K14:L14"/>
    <mergeCell ref="A17:J17"/>
    <mergeCell ref="K17:L17"/>
  </mergeCells>
  <pageMargins left="0.511811024" right="0.511811024" top="0.78740157499999996" bottom="0.78740157499999996" header="0.31496062000000002" footer="0.31496062000000002"/>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A4D90-9A01-47C8-BEB6-E385C0882489}">
  <sheetPr>
    <tabColor theme="4" tint="0.79998168889431442"/>
  </sheetPr>
  <dimension ref="A2:L11"/>
  <sheetViews>
    <sheetView showGridLines="0" zoomScale="130" zoomScaleNormal="130" workbookViewId="0">
      <selection activeCell="E27" sqref="E27"/>
    </sheetView>
  </sheetViews>
  <sheetFormatPr defaultRowHeight="12.75" x14ac:dyDescent="0.2"/>
  <cols>
    <col min="1" max="1" width="5.140625" customWidth="1"/>
    <col min="9" max="9" width="5.140625" customWidth="1"/>
    <col min="10" max="10" width="28.7109375" hidden="1" customWidth="1"/>
    <col min="11" max="11" width="7.42578125" customWidth="1"/>
    <col min="12" max="12" width="12.28515625" bestFit="1" customWidth="1"/>
    <col min="16" max="16" width="11.28515625" customWidth="1"/>
  </cols>
  <sheetData>
    <row r="2" spans="1:12" ht="13.5" thickBot="1" x14ac:dyDescent="0.25"/>
    <row r="3" spans="1:12" x14ac:dyDescent="0.2">
      <c r="A3" s="66"/>
      <c r="B3" s="402" t="s">
        <v>4</v>
      </c>
      <c r="C3" s="403"/>
      <c r="D3" s="403"/>
      <c r="E3" s="403"/>
      <c r="F3" s="403"/>
      <c r="G3" s="403"/>
      <c r="H3" s="403"/>
      <c r="I3" s="403"/>
      <c r="J3" s="403"/>
      <c r="K3" s="235" t="s">
        <v>246</v>
      </c>
      <c r="L3" s="236" t="s">
        <v>247</v>
      </c>
    </row>
    <row r="4" spans="1:12" x14ac:dyDescent="0.2">
      <c r="A4" s="66"/>
      <c r="B4" s="485" t="s">
        <v>337</v>
      </c>
      <c r="C4" s="486"/>
      <c r="D4" s="486"/>
      <c r="E4" s="486"/>
      <c r="F4" s="486"/>
      <c r="G4" s="486"/>
      <c r="H4" s="486"/>
      <c r="I4" s="486"/>
      <c r="J4" s="486"/>
      <c r="K4" s="487"/>
      <c r="L4" s="488">
        <f>MEDIAN(L5:L7)</f>
        <v>1119</v>
      </c>
    </row>
    <row r="5" spans="1:12" x14ac:dyDescent="0.2">
      <c r="A5" s="66"/>
      <c r="B5" s="492"/>
      <c r="C5" s="296" t="s">
        <v>334</v>
      </c>
      <c r="D5" s="296"/>
      <c r="E5" s="296"/>
      <c r="F5" s="296"/>
      <c r="G5" s="296"/>
      <c r="H5" s="296"/>
      <c r="I5" s="296"/>
      <c r="J5" s="240"/>
      <c r="K5" s="237"/>
      <c r="L5" s="238">
        <v>1278</v>
      </c>
    </row>
    <row r="6" spans="1:12" x14ac:dyDescent="0.2">
      <c r="A6" s="66"/>
      <c r="B6" s="492"/>
      <c r="C6" s="296" t="s">
        <v>335</v>
      </c>
      <c r="D6" s="296"/>
      <c r="E6" s="296"/>
      <c r="F6" s="296"/>
      <c r="G6" s="296"/>
      <c r="H6" s="296"/>
      <c r="I6" s="296"/>
      <c r="J6" s="240"/>
      <c r="K6" s="237"/>
      <c r="L6" s="238">
        <v>1119</v>
      </c>
    </row>
    <row r="7" spans="1:12" x14ac:dyDescent="0.2">
      <c r="A7" s="66"/>
      <c r="B7" s="492"/>
      <c r="C7" s="296" t="s">
        <v>336</v>
      </c>
      <c r="D7" s="296"/>
      <c r="E7" s="296"/>
      <c r="F7" s="296"/>
      <c r="G7" s="296"/>
      <c r="H7" s="296"/>
      <c r="I7" s="296"/>
      <c r="J7" s="297"/>
      <c r="K7" s="237"/>
      <c r="L7" s="238">
        <v>1099</v>
      </c>
    </row>
    <row r="8" spans="1:12" x14ac:dyDescent="0.2">
      <c r="A8" s="66"/>
      <c r="B8" s="404" t="s">
        <v>248</v>
      </c>
      <c r="C8" s="282"/>
      <c r="D8" s="282"/>
      <c r="E8" s="282"/>
      <c r="F8" s="282"/>
      <c r="G8" s="282"/>
      <c r="H8" s="282"/>
      <c r="I8" s="282"/>
      <c r="J8" s="282"/>
      <c r="K8" s="51">
        <v>50</v>
      </c>
      <c r="L8" s="239">
        <f>K8*60</f>
        <v>3000</v>
      </c>
    </row>
    <row r="9" spans="1:12" x14ac:dyDescent="0.2">
      <c r="A9" s="66"/>
      <c r="B9" s="405"/>
      <c r="C9" s="406"/>
      <c r="D9" s="406"/>
      <c r="E9" s="406"/>
      <c r="F9" s="406"/>
      <c r="G9" s="406"/>
      <c r="H9" s="406"/>
      <c r="I9" s="406"/>
      <c r="J9" s="406"/>
      <c r="K9" s="406"/>
      <c r="L9" s="407"/>
    </row>
    <row r="10" spans="1:12" ht="32.25" customHeight="1" thickBot="1" x14ac:dyDescent="0.25">
      <c r="A10" s="66"/>
      <c r="B10" s="489" t="s">
        <v>249</v>
      </c>
      <c r="C10" s="490"/>
      <c r="D10" s="490"/>
      <c r="E10" s="490"/>
      <c r="F10" s="490"/>
      <c r="G10" s="490"/>
      <c r="H10" s="490"/>
      <c r="I10" s="490"/>
      <c r="J10" s="491"/>
      <c r="K10" s="400">
        <f>SUM(L4,L8)/60</f>
        <v>68.650000000000006</v>
      </c>
      <c r="L10" s="401"/>
    </row>
    <row r="11" spans="1:12" x14ac:dyDescent="0.2">
      <c r="A11" s="66"/>
      <c r="B11" s="66"/>
      <c r="C11" s="66"/>
      <c r="D11" s="66"/>
      <c r="E11" s="66"/>
      <c r="F11" s="66"/>
      <c r="G11" s="66"/>
      <c r="H11" s="66"/>
      <c r="I11" s="66"/>
      <c r="J11" s="66"/>
      <c r="K11" s="140"/>
      <c r="L11" s="140"/>
    </row>
  </sheetData>
  <mergeCells count="9">
    <mergeCell ref="B10:J10"/>
    <mergeCell ref="K10:L10"/>
    <mergeCell ref="B3:J3"/>
    <mergeCell ref="B4:J4"/>
    <mergeCell ref="B8:J8"/>
    <mergeCell ref="B9:L9"/>
    <mergeCell ref="C5:I5"/>
    <mergeCell ref="C6:I6"/>
    <mergeCell ref="C7:J7"/>
  </mergeCells>
  <pageMargins left="0.511811024" right="0.511811024" top="0.78740157499999996" bottom="0.78740157499999996" header="0.31496062000000002" footer="0.31496062000000002"/>
  <pageSetup paperSize="9" orientation="landscape" horizontalDpi="0"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75" x14ac:dyDescent="0.2"/>
  <cols>
    <col min="1" max="1" width="3.7109375" style="96" bestFit="1" customWidth="1"/>
    <col min="2" max="2" width="47.7109375" customWidth="1"/>
    <col min="3" max="3" width="6.7109375" customWidth="1"/>
    <col min="4" max="4" width="5.5703125" customWidth="1"/>
    <col min="5" max="5" width="9.5703125" bestFit="1" customWidth="1"/>
    <col min="6" max="6" width="10.85546875" customWidth="1"/>
    <col min="7" max="7" width="9.5703125" bestFit="1" customWidth="1"/>
    <col min="8" max="8" width="9"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319" t="s">
        <v>250</v>
      </c>
      <c r="B1" s="320"/>
      <c r="C1" s="320"/>
      <c r="D1" s="320"/>
      <c r="E1" s="320"/>
      <c r="F1" s="320"/>
      <c r="G1" s="320"/>
      <c r="H1" s="320"/>
      <c r="I1" s="320"/>
      <c r="J1" s="320"/>
      <c r="K1" s="320"/>
      <c r="L1" s="321"/>
    </row>
    <row r="2" spans="1:12" x14ac:dyDescent="0.2">
      <c r="A2" s="99" t="s">
        <v>35</v>
      </c>
      <c r="B2" s="332"/>
      <c r="C2" s="322"/>
      <c r="D2" s="322"/>
      <c r="E2" s="69" t="s">
        <v>220</v>
      </c>
      <c r="F2" s="422"/>
      <c r="G2" s="423"/>
      <c r="H2" s="423"/>
      <c r="I2" s="423"/>
      <c r="J2" s="69" t="s">
        <v>221</v>
      </c>
      <c r="K2" s="322"/>
      <c r="L2" s="323"/>
    </row>
    <row r="3" spans="1:12" x14ac:dyDescent="0.2">
      <c r="A3" s="100" t="s">
        <v>38</v>
      </c>
      <c r="B3" s="421"/>
      <c r="C3" s="328"/>
      <c r="D3" s="328"/>
      <c r="E3" s="71" t="s">
        <v>220</v>
      </c>
      <c r="F3" s="330"/>
      <c r="G3" s="334"/>
      <c r="H3" s="334"/>
      <c r="I3" s="334"/>
      <c r="J3" s="71" t="s">
        <v>221</v>
      </c>
      <c r="K3" s="328"/>
      <c r="L3" s="329"/>
    </row>
    <row r="4" spans="1:12" x14ac:dyDescent="0.2">
      <c r="A4" s="101" t="s">
        <v>40</v>
      </c>
      <c r="B4" s="415"/>
      <c r="C4" s="326"/>
      <c r="D4" s="326"/>
      <c r="E4" s="73" t="s">
        <v>220</v>
      </c>
      <c r="F4" s="331"/>
      <c r="G4" s="420"/>
      <c r="H4" s="420"/>
      <c r="I4" s="420"/>
      <c r="J4" s="73" t="s">
        <v>221</v>
      </c>
      <c r="K4" s="326"/>
      <c r="L4" s="327"/>
    </row>
    <row r="5" spans="1:12" x14ac:dyDescent="0.2">
      <c r="A5" s="100" t="s">
        <v>44</v>
      </c>
      <c r="B5" s="421"/>
      <c r="C5" s="328"/>
      <c r="D5" s="328"/>
      <c r="E5" s="71" t="s">
        <v>220</v>
      </c>
      <c r="F5" s="330"/>
      <c r="G5" s="324"/>
      <c r="H5" s="324"/>
      <c r="I5" s="324"/>
      <c r="J5" s="71" t="s">
        <v>221</v>
      </c>
      <c r="K5" s="328"/>
      <c r="L5" s="329"/>
    </row>
    <row r="6" spans="1:12" x14ac:dyDescent="0.2">
      <c r="A6" s="101" t="s">
        <v>75</v>
      </c>
      <c r="B6" s="415"/>
      <c r="C6" s="326"/>
      <c r="D6" s="326"/>
      <c r="E6" s="73" t="s">
        <v>220</v>
      </c>
      <c r="F6" s="331"/>
      <c r="G6" s="326"/>
      <c r="H6" s="326"/>
      <c r="I6" s="326"/>
      <c r="J6" s="73" t="s">
        <v>221</v>
      </c>
      <c r="K6" s="326"/>
      <c r="L6" s="327"/>
    </row>
    <row r="7" spans="1:12" ht="13.5" thickBot="1" x14ac:dyDescent="0.25">
      <c r="A7" s="102" t="s">
        <v>77</v>
      </c>
      <c r="B7" s="416"/>
      <c r="C7" s="337"/>
      <c r="D7" s="337"/>
      <c r="E7" s="77" t="s">
        <v>220</v>
      </c>
      <c r="F7" s="417"/>
      <c r="G7" s="418"/>
      <c r="H7" s="418"/>
      <c r="I7" s="419"/>
      <c r="J7" s="78" t="s">
        <v>221</v>
      </c>
      <c r="K7" s="337"/>
      <c r="L7" s="338"/>
    </row>
    <row r="8" spans="1:12" x14ac:dyDescent="0.2">
      <c r="A8" s="339" t="s">
        <v>231</v>
      </c>
      <c r="B8" s="342" t="s">
        <v>251</v>
      </c>
      <c r="C8" s="345" t="s">
        <v>233</v>
      </c>
      <c r="D8" s="348" t="s">
        <v>234</v>
      </c>
      <c r="E8" s="351" t="s">
        <v>235</v>
      </c>
      <c r="F8" s="352"/>
      <c r="G8" s="352"/>
      <c r="H8" s="352"/>
      <c r="I8" s="352"/>
      <c r="J8" s="353"/>
      <c r="K8" s="354" t="s">
        <v>236</v>
      </c>
      <c r="L8" s="355"/>
    </row>
    <row r="9" spans="1:12" ht="13.5" x14ac:dyDescent="0.2">
      <c r="A9" s="340"/>
      <c r="B9" s="411"/>
      <c r="C9" s="346"/>
      <c r="D9" s="349"/>
      <c r="E9" s="79" t="s">
        <v>35</v>
      </c>
      <c r="F9" s="80" t="s">
        <v>38</v>
      </c>
      <c r="G9" s="80" t="s">
        <v>40</v>
      </c>
      <c r="H9" s="80" t="s">
        <v>44</v>
      </c>
      <c r="I9" s="80" t="s">
        <v>75</v>
      </c>
      <c r="J9" s="81" t="s">
        <v>77</v>
      </c>
      <c r="K9" s="356" t="s">
        <v>252</v>
      </c>
      <c r="L9" s="358" t="s">
        <v>238</v>
      </c>
    </row>
    <row r="10" spans="1:12" ht="26.25" thickBot="1" x14ac:dyDescent="0.25">
      <c r="A10" s="410"/>
      <c r="B10" s="412"/>
      <c r="C10" s="413"/>
      <c r="D10" s="414"/>
      <c r="E10" s="117" t="s">
        <v>239</v>
      </c>
      <c r="F10" s="118" t="s">
        <v>239</v>
      </c>
      <c r="G10" s="118" t="s">
        <v>239</v>
      </c>
      <c r="H10" s="118" t="s">
        <v>239</v>
      </c>
      <c r="I10" s="118" t="s">
        <v>239</v>
      </c>
      <c r="J10" s="119" t="s">
        <v>239</v>
      </c>
      <c r="K10" s="408"/>
      <c r="L10" s="409"/>
    </row>
    <row r="11" spans="1:12" s="88" customFormat="1" ht="13.5" thickBot="1" x14ac:dyDescent="0.25">
      <c r="A11" s="103">
        <v>1</v>
      </c>
      <c r="B11" s="121"/>
      <c r="C11" s="122"/>
      <c r="D11" s="131"/>
      <c r="E11" s="156"/>
      <c r="F11" s="156"/>
      <c r="G11" s="156"/>
      <c r="H11" s="156"/>
      <c r="I11" s="156"/>
      <c r="J11" s="156"/>
      <c r="K11" s="151" t="e">
        <f>AVERAGE(E11:J11)</f>
        <v>#DIV/0!</v>
      </c>
      <c r="L11" s="181" t="e">
        <f>K11*D11</f>
        <v>#DIV/0!</v>
      </c>
    </row>
    <row r="12" spans="1:12" s="88" customFormat="1" ht="13.5" thickBot="1" x14ac:dyDescent="0.25">
      <c r="A12" s="89">
        <v>2</v>
      </c>
      <c r="B12" s="114"/>
      <c r="C12" s="116"/>
      <c r="D12" s="132"/>
      <c r="E12" s="153"/>
      <c r="F12" s="153"/>
      <c r="G12" s="153"/>
      <c r="H12" s="153"/>
      <c r="I12" s="153"/>
      <c r="J12" s="153"/>
      <c r="K12" s="151" t="e">
        <f t="shared" ref="K12:K34" si="0">AVERAGE(E12:J12)</f>
        <v>#DIV/0!</v>
      </c>
      <c r="L12" s="181" t="e">
        <f t="shared" ref="L12:L34" si="1">K12*D12</f>
        <v>#DIV/0!</v>
      </c>
    </row>
    <row r="13" spans="1:12" s="88" customFormat="1" ht="13.5" thickBot="1" x14ac:dyDescent="0.25">
      <c r="A13" s="89">
        <v>3</v>
      </c>
      <c r="B13" s="115"/>
      <c r="C13" s="116"/>
      <c r="D13" s="132"/>
      <c r="E13" s="153"/>
      <c r="F13" s="153"/>
      <c r="G13" s="153"/>
      <c r="H13" s="153"/>
      <c r="I13" s="153"/>
      <c r="J13" s="153"/>
      <c r="K13" s="151" t="e">
        <f t="shared" si="0"/>
        <v>#DIV/0!</v>
      </c>
      <c r="L13" s="181" t="e">
        <f t="shared" si="1"/>
        <v>#DIV/0!</v>
      </c>
    </row>
    <row r="14" spans="1:12" s="88" customFormat="1" ht="13.5" thickBot="1" x14ac:dyDescent="0.25">
      <c r="A14" s="89">
        <v>4</v>
      </c>
      <c r="B14" s="115"/>
      <c r="C14" s="116"/>
      <c r="D14" s="132"/>
      <c r="E14" s="153"/>
      <c r="F14" s="153"/>
      <c r="G14" s="153"/>
      <c r="H14" s="153"/>
      <c r="I14" s="153"/>
      <c r="J14" s="153"/>
      <c r="K14" s="151" t="e">
        <f t="shared" si="0"/>
        <v>#DIV/0!</v>
      </c>
      <c r="L14" s="181" t="e">
        <f t="shared" si="1"/>
        <v>#DIV/0!</v>
      </c>
    </row>
    <row r="15" spans="1:12" s="88" customFormat="1" ht="13.5" thickBot="1" x14ac:dyDescent="0.25">
      <c r="A15" s="89">
        <v>5</v>
      </c>
      <c r="B15" s="115"/>
      <c r="C15" s="116"/>
      <c r="D15" s="132"/>
      <c r="E15" s="153"/>
      <c r="F15" s="153"/>
      <c r="G15" s="153"/>
      <c r="H15" s="153"/>
      <c r="I15" s="153"/>
      <c r="J15" s="153"/>
      <c r="K15" s="151" t="e">
        <f t="shared" si="0"/>
        <v>#DIV/0!</v>
      </c>
      <c r="L15" s="181" t="e">
        <f t="shared" si="1"/>
        <v>#DIV/0!</v>
      </c>
    </row>
    <row r="16" spans="1:12" s="88" customFormat="1" ht="13.5" thickBot="1" x14ac:dyDescent="0.25">
      <c r="A16" s="89">
        <v>6</v>
      </c>
      <c r="B16" s="115"/>
      <c r="C16" s="116"/>
      <c r="D16" s="132"/>
      <c r="E16" s="153"/>
      <c r="F16" s="153"/>
      <c r="G16" s="153"/>
      <c r="H16" s="153"/>
      <c r="I16" s="153"/>
      <c r="J16" s="153"/>
      <c r="K16" s="151" t="e">
        <f t="shared" si="0"/>
        <v>#DIV/0!</v>
      </c>
      <c r="L16" s="181" t="e">
        <f t="shared" si="1"/>
        <v>#DIV/0!</v>
      </c>
    </row>
    <row r="17" spans="1:13" s="88" customFormat="1" ht="13.5" thickBot="1" x14ac:dyDescent="0.25">
      <c r="A17" s="89">
        <v>7</v>
      </c>
      <c r="B17" s="115"/>
      <c r="C17" s="116"/>
      <c r="D17" s="132"/>
      <c r="E17" s="153"/>
      <c r="F17" s="153"/>
      <c r="G17" s="153"/>
      <c r="H17" s="153"/>
      <c r="I17" s="153"/>
      <c r="J17" s="153"/>
      <c r="K17" s="151" t="e">
        <f t="shared" si="0"/>
        <v>#DIV/0!</v>
      </c>
      <c r="L17" s="181" t="e">
        <f t="shared" si="1"/>
        <v>#DIV/0!</v>
      </c>
    </row>
    <row r="18" spans="1:13" s="88" customFormat="1" ht="13.5" thickBot="1" x14ac:dyDescent="0.25">
      <c r="A18" s="89">
        <v>8</v>
      </c>
      <c r="B18" s="115"/>
      <c r="C18" s="116"/>
      <c r="D18" s="132"/>
      <c r="E18" s="153"/>
      <c r="F18" s="153"/>
      <c r="G18" s="153"/>
      <c r="H18" s="153"/>
      <c r="I18" s="153"/>
      <c r="J18" s="153"/>
      <c r="K18" s="151" t="e">
        <f t="shared" si="0"/>
        <v>#DIV/0!</v>
      </c>
      <c r="L18" s="181" t="e">
        <f t="shared" si="1"/>
        <v>#DIV/0!</v>
      </c>
    </row>
    <row r="19" spans="1:13" s="88" customFormat="1" ht="13.5" thickBot="1" x14ac:dyDescent="0.25">
      <c r="A19" s="89">
        <v>9</v>
      </c>
      <c r="B19" s="115"/>
      <c r="C19" s="116"/>
      <c r="D19" s="132"/>
      <c r="E19" s="153"/>
      <c r="F19" s="153"/>
      <c r="G19" s="153"/>
      <c r="H19" s="153"/>
      <c r="I19" s="153"/>
      <c r="J19" s="153"/>
      <c r="K19" s="151" t="e">
        <f t="shared" si="0"/>
        <v>#DIV/0!</v>
      </c>
      <c r="L19" s="181" t="e">
        <f t="shared" si="1"/>
        <v>#DIV/0!</v>
      </c>
    </row>
    <row r="20" spans="1:13" s="88" customFormat="1" ht="13.5" thickBot="1" x14ac:dyDescent="0.25">
      <c r="A20" s="89">
        <v>10</v>
      </c>
      <c r="B20" s="115"/>
      <c r="C20" s="116"/>
      <c r="D20" s="132"/>
      <c r="E20" s="153"/>
      <c r="F20" s="153"/>
      <c r="G20" s="153"/>
      <c r="H20" s="153"/>
      <c r="I20" s="153"/>
      <c r="J20" s="153"/>
      <c r="K20" s="151" t="e">
        <f t="shared" si="0"/>
        <v>#DIV/0!</v>
      </c>
      <c r="L20" s="181" t="e">
        <f t="shared" si="1"/>
        <v>#DIV/0!</v>
      </c>
    </row>
    <row r="21" spans="1:13" s="88" customFormat="1" ht="13.5" thickBot="1" x14ac:dyDescent="0.25">
      <c r="A21" s="89">
        <v>11</v>
      </c>
      <c r="B21" s="146"/>
      <c r="C21" s="116"/>
      <c r="D21" s="132"/>
      <c r="E21" s="153"/>
      <c r="F21" s="153"/>
      <c r="G21" s="153"/>
      <c r="H21" s="153"/>
      <c r="I21" s="153"/>
      <c r="J21" s="153"/>
      <c r="K21" s="151" t="e">
        <f t="shared" si="0"/>
        <v>#DIV/0!</v>
      </c>
      <c r="L21" s="181" t="e">
        <f t="shared" si="1"/>
        <v>#DIV/0!</v>
      </c>
      <c r="M21" s="18"/>
    </row>
    <row r="22" spans="1:13" s="88" customFormat="1" ht="13.5" thickBot="1" x14ac:dyDescent="0.25">
      <c r="A22" s="89">
        <v>12</v>
      </c>
      <c r="B22" s="115"/>
      <c r="C22" s="116"/>
      <c r="D22" s="132"/>
      <c r="E22" s="153"/>
      <c r="F22" s="153"/>
      <c r="G22" s="153"/>
      <c r="H22" s="153"/>
      <c r="I22" s="153"/>
      <c r="J22" s="153"/>
      <c r="K22" s="151" t="e">
        <f t="shared" si="0"/>
        <v>#DIV/0!</v>
      </c>
      <c r="L22" s="181" t="e">
        <f t="shared" si="1"/>
        <v>#DIV/0!</v>
      </c>
    </row>
    <row r="23" spans="1:13" s="88" customFormat="1" ht="13.5" thickBot="1" x14ac:dyDescent="0.25">
      <c r="A23" s="89">
        <v>13</v>
      </c>
      <c r="B23" s="115"/>
      <c r="C23" s="116"/>
      <c r="D23" s="132"/>
      <c r="E23" s="153"/>
      <c r="F23" s="153"/>
      <c r="G23" s="153"/>
      <c r="H23" s="153"/>
      <c r="I23" s="153"/>
      <c r="J23" s="153"/>
      <c r="K23" s="151" t="e">
        <f t="shared" si="0"/>
        <v>#DIV/0!</v>
      </c>
      <c r="L23" s="181" t="e">
        <f t="shared" si="1"/>
        <v>#DIV/0!</v>
      </c>
    </row>
    <row r="24" spans="1:13" s="88" customFormat="1" ht="13.5" thickBot="1" x14ac:dyDescent="0.25">
      <c r="A24" s="89">
        <v>14</v>
      </c>
      <c r="B24" s="115"/>
      <c r="C24" s="116"/>
      <c r="D24" s="132"/>
      <c r="E24" s="153"/>
      <c r="F24" s="153"/>
      <c r="G24" s="153"/>
      <c r="H24" s="153"/>
      <c r="I24" s="153"/>
      <c r="J24" s="153"/>
      <c r="K24" s="151" t="e">
        <f t="shared" si="0"/>
        <v>#DIV/0!</v>
      </c>
      <c r="L24" s="181" t="e">
        <f t="shared" si="1"/>
        <v>#DIV/0!</v>
      </c>
    </row>
    <row r="25" spans="1:13" s="88" customFormat="1" ht="13.5" thickBot="1" x14ac:dyDescent="0.25">
      <c r="A25" s="89">
        <v>15</v>
      </c>
      <c r="B25" s="115"/>
      <c r="C25" s="116"/>
      <c r="D25" s="132"/>
      <c r="E25" s="153"/>
      <c r="F25" s="153"/>
      <c r="G25" s="153"/>
      <c r="H25" s="153"/>
      <c r="I25" s="153"/>
      <c r="J25" s="153"/>
      <c r="K25" s="151" t="e">
        <f t="shared" si="0"/>
        <v>#DIV/0!</v>
      </c>
      <c r="L25" s="181" t="e">
        <f t="shared" si="1"/>
        <v>#DIV/0!</v>
      </c>
    </row>
    <row r="26" spans="1:13" s="88" customFormat="1" ht="13.5" thickBot="1" x14ac:dyDescent="0.25">
      <c r="A26" s="89">
        <v>16</v>
      </c>
      <c r="B26" s="115"/>
      <c r="C26" s="116"/>
      <c r="D26" s="132"/>
      <c r="E26" s="153"/>
      <c r="F26" s="153"/>
      <c r="G26" s="153"/>
      <c r="H26" s="153"/>
      <c r="I26" s="153"/>
      <c r="J26" s="153"/>
      <c r="K26" s="151" t="e">
        <f t="shared" si="0"/>
        <v>#DIV/0!</v>
      </c>
      <c r="L26" s="181" t="e">
        <f t="shared" si="1"/>
        <v>#DIV/0!</v>
      </c>
    </row>
    <row r="27" spans="1:13" s="88" customFormat="1" ht="13.5" thickBot="1" x14ac:dyDescent="0.25">
      <c r="A27" s="89">
        <v>17</v>
      </c>
      <c r="B27" s="115"/>
      <c r="C27" s="116"/>
      <c r="D27" s="132"/>
      <c r="E27" s="153"/>
      <c r="F27" s="153"/>
      <c r="G27" s="153"/>
      <c r="H27" s="153"/>
      <c r="I27" s="153"/>
      <c r="J27" s="153"/>
      <c r="K27" s="151" t="e">
        <f t="shared" si="0"/>
        <v>#DIV/0!</v>
      </c>
      <c r="L27" s="181" t="e">
        <f t="shared" si="1"/>
        <v>#DIV/0!</v>
      </c>
    </row>
    <row r="28" spans="1:13" s="88" customFormat="1" ht="13.5" thickBot="1" x14ac:dyDescent="0.25">
      <c r="A28" s="89">
        <v>18</v>
      </c>
      <c r="B28" s="115"/>
      <c r="C28" s="116"/>
      <c r="D28" s="132"/>
      <c r="E28" s="153"/>
      <c r="F28" s="153"/>
      <c r="G28" s="153"/>
      <c r="H28" s="153"/>
      <c r="I28" s="153"/>
      <c r="J28" s="153"/>
      <c r="K28" s="151" t="e">
        <f t="shared" si="0"/>
        <v>#DIV/0!</v>
      </c>
      <c r="L28" s="181" t="e">
        <f t="shared" si="1"/>
        <v>#DIV/0!</v>
      </c>
    </row>
    <row r="29" spans="1:13" s="88" customFormat="1" ht="13.5" thickBot="1" x14ac:dyDescent="0.25">
      <c r="A29" s="89">
        <v>19</v>
      </c>
      <c r="B29" s="115"/>
      <c r="C29" s="116"/>
      <c r="D29" s="132"/>
      <c r="E29" s="153"/>
      <c r="F29" s="153"/>
      <c r="G29" s="153"/>
      <c r="H29" s="153"/>
      <c r="I29" s="153"/>
      <c r="J29" s="153"/>
      <c r="K29" s="151" t="e">
        <f t="shared" si="0"/>
        <v>#DIV/0!</v>
      </c>
      <c r="L29" s="181" t="e">
        <f t="shared" si="1"/>
        <v>#DIV/0!</v>
      </c>
    </row>
    <row r="30" spans="1:13" s="88" customFormat="1" ht="13.5" thickBot="1" x14ac:dyDescent="0.25">
      <c r="A30" s="89">
        <v>20</v>
      </c>
      <c r="B30" s="115"/>
      <c r="C30" s="116"/>
      <c r="D30" s="132"/>
      <c r="E30" s="153"/>
      <c r="F30" s="153"/>
      <c r="G30" s="153"/>
      <c r="H30" s="153"/>
      <c r="I30" s="153"/>
      <c r="J30" s="153"/>
      <c r="K30" s="151" t="e">
        <f t="shared" si="0"/>
        <v>#DIV/0!</v>
      </c>
      <c r="L30" s="181" t="e">
        <f t="shared" si="1"/>
        <v>#DIV/0!</v>
      </c>
    </row>
    <row r="31" spans="1:13" s="88" customFormat="1" ht="13.5" thickBot="1" x14ac:dyDescent="0.25">
      <c r="A31" s="89">
        <v>21</v>
      </c>
      <c r="B31" s="146"/>
      <c r="C31" s="116"/>
      <c r="D31" s="132"/>
      <c r="E31" s="153"/>
      <c r="F31" s="153"/>
      <c r="G31" s="153"/>
      <c r="H31" s="153"/>
      <c r="I31" s="153"/>
      <c r="J31" s="153"/>
      <c r="K31" s="151" t="e">
        <f t="shared" si="0"/>
        <v>#DIV/0!</v>
      </c>
      <c r="L31" s="181" t="e">
        <f t="shared" si="1"/>
        <v>#DIV/0!</v>
      </c>
    </row>
    <row r="32" spans="1:13" s="88" customFormat="1" ht="13.5" thickBot="1" x14ac:dyDescent="0.25">
      <c r="A32" s="89">
        <v>22</v>
      </c>
      <c r="B32" s="146"/>
      <c r="C32" s="116"/>
      <c r="D32" s="132"/>
      <c r="E32" s="153"/>
      <c r="F32" s="153"/>
      <c r="G32" s="153"/>
      <c r="H32" s="153"/>
      <c r="I32" s="153"/>
      <c r="J32" s="153"/>
      <c r="K32" s="151" t="e">
        <f t="shared" si="0"/>
        <v>#DIV/0!</v>
      </c>
      <c r="L32" s="181" t="e">
        <f t="shared" si="1"/>
        <v>#DIV/0!</v>
      </c>
    </row>
    <row r="33" spans="1:13" s="88" customFormat="1" ht="13.5" thickBot="1" x14ac:dyDescent="0.25">
      <c r="A33" s="89">
        <v>23</v>
      </c>
      <c r="B33" s="146"/>
      <c r="C33" s="116"/>
      <c r="D33" s="132"/>
      <c r="E33" s="153"/>
      <c r="F33" s="153"/>
      <c r="G33" s="153"/>
      <c r="H33" s="153"/>
      <c r="I33" s="153"/>
      <c r="J33" s="153"/>
      <c r="K33" s="151" t="e">
        <f t="shared" si="0"/>
        <v>#DIV/0!</v>
      </c>
      <c r="L33" s="181" t="e">
        <f t="shared" si="1"/>
        <v>#DIV/0!</v>
      </c>
      <c r="M33" s="144"/>
    </row>
    <row r="34" spans="1:13" s="88" customFormat="1" ht="12.75" customHeight="1" x14ac:dyDescent="0.2">
      <c r="A34" s="89"/>
      <c r="B34" s="120"/>
      <c r="C34" s="67"/>
      <c r="D34" s="132"/>
      <c r="E34" s="153"/>
      <c r="F34" s="153"/>
      <c r="G34" s="153"/>
      <c r="H34" s="153"/>
      <c r="I34" s="153"/>
      <c r="J34" s="153"/>
      <c r="K34" s="151" t="e">
        <f t="shared" si="0"/>
        <v>#DIV/0!</v>
      </c>
      <c r="L34" s="181" t="e">
        <f t="shared" si="1"/>
        <v>#DIV/0!</v>
      </c>
    </row>
    <row r="35" spans="1:13" ht="13.5" thickBot="1" x14ac:dyDescent="0.25">
      <c r="A35" s="424" t="s">
        <v>253</v>
      </c>
      <c r="B35" s="425"/>
      <c r="C35" s="425"/>
      <c r="D35" s="425"/>
      <c r="E35" s="425"/>
      <c r="F35" s="425"/>
      <c r="G35" s="425"/>
      <c r="H35" s="425"/>
      <c r="I35" s="425"/>
      <c r="J35" s="426"/>
      <c r="K35" s="427" t="e">
        <f>SUM(L11:L34)</f>
        <v>#DIV/0!</v>
      </c>
      <c r="L35" s="428"/>
    </row>
    <row r="36" spans="1:13" ht="13.5" thickBot="1" x14ac:dyDescent="0.25"/>
    <row r="37" spans="1:13" ht="13.5" thickBot="1" x14ac:dyDescent="0.25">
      <c r="A37" s="308" t="s">
        <v>254</v>
      </c>
      <c r="B37" s="309"/>
      <c r="C37" s="309"/>
      <c r="D37" s="309"/>
      <c r="E37" s="309"/>
      <c r="F37" s="309"/>
      <c r="G37" s="309"/>
      <c r="H37" s="309"/>
      <c r="I37" s="309"/>
      <c r="J37" s="310"/>
      <c r="K37" s="429" t="e">
        <f>K35/#REF!</f>
        <v>#DIV/0!</v>
      </c>
      <c r="L37" s="430"/>
    </row>
    <row r="38" spans="1:13" x14ac:dyDescent="0.2">
      <c r="A38" s="133"/>
      <c r="B38" s="133"/>
      <c r="C38" s="133"/>
      <c r="D38" s="133"/>
      <c r="E38" s="133"/>
      <c r="F38" s="133"/>
      <c r="G38" s="133"/>
      <c r="H38" s="133"/>
      <c r="I38" s="133"/>
      <c r="J38" s="133"/>
      <c r="K38" s="134"/>
      <c r="L38" s="134"/>
    </row>
    <row r="40" spans="1:13" ht="13.5" thickBot="1" x14ac:dyDescent="0.25"/>
    <row r="41" spans="1:13" x14ac:dyDescent="0.2">
      <c r="A41" s="339" t="s">
        <v>231</v>
      </c>
      <c r="B41" s="342" t="s">
        <v>255</v>
      </c>
      <c r="C41" s="345" t="s">
        <v>233</v>
      </c>
      <c r="D41" s="348" t="s">
        <v>234</v>
      </c>
      <c r="E41" s="351" t="s">
        <v>235</v>
      </c>
      <c r="F41" s="352"/>
      <c r="G41" s="352"/>
      <c r="H41" s="352"/>
      <c r="I41" s="352"/>
      <c r="J41" s="353"/>
      <c r="K41" s="354" t="s">
        <v>236</v>
      </c>
      <c r="L41" s="355"/>
    </row>
    <row r="42" spans="1:13" ht="13.5" x14ac:dyDescent="0.2">
      <c r="A42" s="340"/>
      <c r="B42" s="411"/>
      <c r="C42" s="346"/>
      <c r="D42" s="349"/>
      <c r="E42" s="79" t="s">
        <v>35</v>
      </c>
      <c r="F42" s="80" t="s">
        <v>38</v>
      </c>
      <c r="G42" s="80" t="s">
        <v>40</v>
      </c>
      <c r="H42" s="80" t="s">
        <v>44</v>
      </c>
      <c r="I42" s="80" t="s">
        <v>75</v>
      </c>
      <c r="J42" s="81" t="s">
        <v>77</v>
      </c>
      <c r="K42" s="356" t="s">
        <v>252</v>
      </c>
      <c r="L42" s="358" t="s">
        <v>238</v>
      </c>
    </row>
    <row r="43" spans="1:13" ht="26.25" thickBot="1" x14ac:dyDescent="0.25">
      <c r="A43" s="341"/>
      <c r="B43" s="431"/>
      <c r="C43" s="347"/>
      <c r="D43" s="350"/>
      <c r="E43" s="82" t="s">
        <v>239</v>
      </c>
      <c r="F43" s="83" t="s">
        <v>239</v>
      </c>
      <c r="G43" s="83" t="s">
        <v>239</v>
      </c>
      <c r="H43" s="83" t="s">
        <v>239</v>
      </c>
      <c r="I43" s="83" t="s">
        <v>239</v>
      </c>
      <c r="J43" s="84" t="s">
        <v>239</v>
      </c>
      <c r="K43" s="357"/>
      <c r="L43" s="359"/>
    </row>
    <row r="44" spans="1:13" ht="13.5" thickBot="1" x14ac:dyDescent="0.25">
      <c r="A44" s="123">
        <v>1</v>
      </c>
      <c r="B44" s="136"/>
      <c r="C44" s="87"/>
      <c r="D44" s="135"/>
      <c r="E44" s="157"/>
      <c r="F44" s="157"/>
      <c r="G44" s="157"/>
      <c r="H44" s="157"/>
      <c r="I44" s="157"/>
      <c r="J44" s="157"/>
      <c r="K44" s="151" t="e">
        <f>AVERAGE(E44:J44)</f>
        <v>#DIV/0!</v>
      </c>
      <c r="L44" s="181" t="e">
        <f>K44*D44</f>
        <v>#DIV/0!</v>
      </c>
    </row>
    <row r="45" spans="1:13" ht="13.5" thickBot="1" x14ac:dyDescent="0.25">
      <c r="A45" s="124">
        <v>2</v>
      </c>
      <c r="B45" s="136"/>
      <c r="C45" s="91"/>
      <c r="D45" s="135"/>
      <c r="E45" s="160"/>
      <c r="F45" s="160"/>
      <c r="G45" s="160"/>
      <c r="H45" s="160"/>
      <c r="I45" s="160"/>
      <c r="J45" s="160"/>
      <c r="K45" s="151" t="e">
        <f t="shared" ref="K45:K57" si="2">AVERAGE(E45:J45)</f>
        <v>#DIV/0!</v>
      </c>
      <c r="L45" s="181" t="e">
        <f t="shared" ref="L45:L57" si="3">K45*D45</f>
        <v>#DIV/0!</v>
      </c>
    </row>
    <row r="46" spans="1:13" ht="13.5" thickBot="1" x14ac:dyDescent="0.25">
      <c r="A46" s="124">
        <v>3</v>
      </c>
      <c r="B46" s="136"/>
      <c r="C46" s="92"/>
      <c r="D46" s="135"/>
      <c r="E46" s="160"/>
      <c r="F46" s="160"/>
      <c r="G46" s="160"/>
      <c r="H46" s="160"/>
      <c r="I46" s="160"/>
      <c r="J46" s="160"/>
      <c r="K46" s="151" t="e">
        <f t="shared" si="2"/>
        <v>#DIV/0!</v>
      </c>
      <c r="L46" s="181" t="e">
        <f t="shared" si="3"/>
        <v>#DIV/0!</v>
      </c>
    </row>
    <row r="47" spans="1:13" ht="13.5" thickBot="1" x14ac:dyDescent="0.25">
      <c r="A47" s="124">
        <v>4</v>
      </c>
      <c r="B47" s="147"/>
      <c r="C47" s="91"/>
      <c r="D47" s="135"/>
      <c r="E47" s="160"/>
      <c r="F47" s="160"/>
      <c r="G47" s="160"/>
      <c r="H47" s="160"/>
      <c r="I47" s="160"/>
      <c r="J47" s="160"/>
      <c r="K47" s="151" t="e">
        <f t="shared" si="2"/>
        <v>#DIV/0!</v>
      </c>
      <c r="L47" s="181" t="e">
        <f t="shared" si="3"/>
        <v>#DIV/0!</v>
      </c>
    </row>
    <row r="48" spans="1:13" ht="13.5" thickBot="1" x14ac:dyDescent="0.25">
      <c r="A48" s="124">
        <v>5</v>
      </c>
      <c r="B48" s="147"/>
      <c r="C48" s="91"/>
      <c r="D48" s="135"/>
      <c r="E48" s="160"/>
      <c r="F48" s="160"/>
      <c r="G48" s="160"/>
      <c r="H48" s="160"/>
      <c r="I48" s="160"/>
      <c r="J48" s="160"/>
      <c r="K48" s="151" t="e">
        <f t="shared" si="2"/>
        <v>#DIV/0!</v>
      </c>
      <c r="L48" s="181" t="e">
        <f t="shared" si="3"/>
        <v>#DIV/0!</v>
      </c>
    </row>
    <row r="49" spans="1:12" ht="13.5" thickBot="1" x14ac:dyDescent="0.25">
      <c r="A49" s="124">
        <v>6</v>
      </c>
      <c r="B49" s="136"/>
      <c r="C49" s="91"/>
      <c r="D49" s="135"/>
      <c r="E49" s="160"/>
      <c r="F49" s="160"/>
      <c r="G49" s="160"/>
      <c r="H49" s="160"/>
      <c r="I49" s="160"/>
      <c r="J49" s="160"/>
      <c r="K49" s="151" t="e">
        <f t="shared" si="2"/>
        <v>#DIV/0!</v>
      </c>
      <c r="L49" s="181" t="e">
        <f t="shared" si="3"/>
        <v>#DIV/0!</v>
      </c>
    </row>
    <row r="50" spans="1:12" ht="13.5" thickBot="1" x14ac:dyDescent="0.25">
      <c r="A50" s="124">
        <v>7</v>
      </c>
      <c r="B50" s="136"/>
      <c r="C50" s="91"/>
      <c r="D50" s="135"/>
      <c r="E50" s="160"/>
      <c r="F50" s="160"/>
      <c r="G50" s="160"/>
      <c r="H50" s="160"/>
      <c r="I50" s="160"/>
      <c r="J50" s="160"/>
      <c r="K50" s="151" t="e">
        <f t="shared" si="2"/>
        <v>#DIV/0!</v>
      </c>
      <c r="L50" s="181" t="e">
        <f t="shared" si="3"/>
        <v>#DIV/0!</v>
      </c>
    </row>
    <row r="51" spans="1:12" ht="13.5" thickBot="1" x14ac:dyDescent="0.25">
      <c r="A51" s="124">
        <v>8</v>
      </c>
      <c r="B51" s="147"/>
      <c r="C51" s="91"/>
      <c r="D51" s="135"/>
      <c r="E51" s="160"/>
      <c r="F51" s="160"/>
      <c r="G51" s="160"/>
      <c r="H51" s="160"/>
      <c r="I51" s="160"/>
      <c r="J51" s="160"/>
      <c r="K51" s="151" t="e">
        <f t="shared" si="2"/>
        <v>#DIV/0!</v>
      </c>
      <c r="L51" s="181" t="e">
        <f t="shared" si="3"/>
        <v>#DIV/0!</v>
      </c>
    </row>
    <row r="52" spans="1:12" ht="13.5" thickBot="1" x14ac:dyDescent="0.25">
      <c r="A52" s="124">
        <v>9</v>
      </c>
      <c r="B52" s="136"/>
      <c r="C52" s="91"/>
      <c r="D52" s="135"/>
      <c r="E52" s="160"/>
      <c r="F52" s="160"/>
      <c r="G52" s="160"/>
      <c r="H52" s="160"/>
      <c r="I52" s="160"/>
      <c r="J52" s="160"/>
      <c r="K52" s="151" t="e">
        <f t="shared" si="2"/>
        <v>#DIV/0!</v>
      </c>
      <c r="L52" s="181" t="e">
        <f t="shared" si="3"/>
        <v>#DIV/0!</v>
      </c>
    </row>
    <row r="53" spans="1:12" ht="13.5" thickBot="1" x14ac:dyDescent="0.25">
      <c r="A53" s="124">
        <v>10</v>
      </c>
      <c r="B53" s="148"/>
      <c r="C53" s="91"/>
      <c r="D53" s="135"/>
      <c r="E53" s="160"/>
      <c r="F53" s="160"/>
      <c r="G53" s="160"/>
      <c r="H53" s="160"/>
      <c r="I53" s="160"/>
      <c r="J53" s="160"/>
      <c r="K53" s="151" t="e">
        <f t="shared" si="2"/>
        <v>#DIV/0!</v>
      </c>
      <c r="L53" s="181" t="e">
        <f t="shared" si="3"/>
        <v>#DIV/0!</v>
      </c>
    </row>
    <row r="54" spans="1:12" ht="13.5" thickBot="1" x14ac:dyDescent="0.25">
      <c r="A54" s="124">
        <v>11</v>
      </c>
      <c r="B54" s="136"/>
      <c r="C54" s="91"/>
      <c r="D54" s="135"/>
      <c r="E54" s="160"/>
      <c r="F54" s="160"/>
      <c r="G54" s="160"/>
      <c r="H54" s="160"/>
      <c r="I54" s="160"/>
      <c r="J54" s="160"/>
      <c r="K54" s="151" t="e">
        <f t="shared" si="2"/>
        <v>#DIV/0!</v>
      </c>
      <c r="L54" s="181" t="e">
        <f t="shared" si="3"/>
        <v>#DIV/0!</v>
      </c>
    </row>
    <row r="55" spans="1:12" ht="13.5" thickBot="1" x14ac:dyDescent="0.25">
      <c r="A55" s="124">
        <v>12</v>
      </c>
      <c r="B55" s="136"/>
      <c r="C55" s="91"/>
      <c r="D55" s="135"/>
      <c r="E55" s="160"/>
      <c r="F55" s="160"/>
      <c r="G55" s="160"/>
      <c r="H55" s="160"/>
      <c r="I55" s="160"/>
      <c r="J55" s="160"/>
      <c r="K55" s="151" t="e">
        <f t="shared" si="2"/>
        <v>#DIV/0!</v>
      </c>
      <c r="L55" s="181" t="e">
        <f t="shared" si="3"/>
        <v>#DIV/0!</v>
      </c>
    </row>
    <row r="56" spans="1:12" ht="13.5" thickBot="1" x14ac:dyDescent="0.25">
      <c r="A56" s="124">
        <v>13</v>
      </c>
      <c r="B56" s="127"/>
      <c r="C56" s="91"/>
      <c r="D56" s="135"/>
      <c r="E56" s="160"/>
      <c r="F56" s="160"/>
      <c r="G56" s="160"/>
      <c r="H56" s="160"/>
      <c r="I56" s="160"/>
      <c r="J56" s="160"/>
      <c r="K56" s="151" t="e">
        <f t="shared" si="2"/>
        <v>#DIV/0!</v>
      </c>
      <c r="L56" s="181" t="e">
        <f t="shared" si="3"/>
        <v>#DIV/0!</v>
      </c>
    </row>
    <row r="57" spans="1:12" ht="13.5" thickBot="1" x14ac:dyDescent="0.25">
      <c r="A57" s="124">
        <v>14</v>
      </c>
      <c r="B57" s="97"/>
      <c r="C57" s="91"/>
      <c r="D57" s="135"/>
      <c r="E57" s="125"/>
      <c r="F57" s="125"/>
      <c r="G57" s="125"/>
      <c r="H57" s="125"/>
      <c r="I57" s="125"/>
      <c r="J57" s="125"/>
      <c r="K57" s="151" t="e">
        <f t="shared" si="2"/>
        <v>#DIV/0!</v>
      </c>
      <c r="L57" s="181" t="e">
        <f t="shared" si="3"/>
        <v>#DIV/0!</v>
      </c>
    </row>
    <row r="58" spans="1:12" ht="13.5" thickBot="1" x14ac:dyDescent="0.25">
      <c r="A58" s="308" t="s">
        <v>256</v>
      </c>
      <c r="B58" s="309"/>
      <c r="C58" s="309"/>
      <c r="D58" s="309"/>
      <c r="E58" s="309"/>
      <c r="F58" s="309"/>
      <c r="G58" s="309"/>
      <c r="H58" s="309"/>
      <c r="I58" s="309"/>
      <c r="J58" s="310"/>
      <c r="K58" s="432" t="e">
        <f>SUM(L44:L57)</f>
        <v>#DIV/0!</v>
      </c>
      <c r="L58" s="433"/>
    </row>
    <row r="59" spans="1:12" ht="13.5" thickBot="1" x14ac:dyDescent="0.25">
      <c r="A59" s="66"/>
      <c r="B59" s="66"/>
      <c r="C59" s="137"/>
      <c r="D59" s="138"/>
      <c r="E59" s="139"/>
      <c r="F59" s="139"/>
      <c r="G59" s="139"/>
      <c r="H59" s="139"/>
      <c r="I59" s="139"/>
      <c r="J59" s="139"/>
      <c r="K59" s="140"/>
      <c r="L59" s="140"/>
    </row>
    <row r="60" spans="1:12" ht="13.5" thickBot="1" x14ac:dyDescent="0.25">
      <c r="A60" s="434" t="s">
        <v>257</v>
      </c>
      <c r="B60" s="435"/>
      <c r="C60" s="435"/>
      <c r="D60" s="435"/>
      <c r="E60" s="435"/>
      <c r="F60" s="435"/>
      <c r="G60" s="435"/>
      <c r="H60" s="435"/>
      <c r="I60" s="435"/>
      <c r="J60" s="436"/>
      <c r="K60" s="429" t="e">
        <f>K58/12/#REF!</f>
        <v>#DIV/0!</v>
      </c>
      <c r="L60" s="430"/>
    </row>
    <row r="61" spans="1:12" ht="13.5" thickBot="1" x14ac:dyDescent="0.25">
      <c r="A61" s="133"/>
      <c r="B61" s="133"/>
      <c r="C61" s="133"/>
      <c r="D61" s="133"/>
      <c r="E61" s="133"/>
      <c r="F61" s="133"/>
      <c r="G61" s="133"/>
      <c r="H61" s="133"/>
      <c r="I61" s="133"/>
      <c r="J61" s="133"/>
      <c r="K61" s="134"/>
      <c r="L61" s="134"/>
    </row>
    <row r="62" spans="1:12" ht="13.5" thickBot="1" x14ac:dyDescent="0.25">
      <c r="A62" s="437" t="s">
        <v>258</v>
      </c>
      <c r="B62" s="438"/>
      <c r="C62" s="438"/>
      <c r="D62" s="438"/>
      <c r="E62" s="438"/>
      <c r="F62" s="438"/>
      <c r="G62" s="438"/>
      <c r="H62" s="438"/>
      <c r="I62" s="438"/>
      <c r="J62" s="439"/>
      <c r="K62" s="440" t="s">
        <v>259</v>
      </c>
      <c r="L62" s="441"/>
    </row>
    <row r="63" spans="1:12" x14ac:dyDescent="0.2">
      <c r="A63" s="451" t="s">
        <v>260</v>
      </c>
      <c r="B63" s="452"/>
      <c r="C63" s="452"/>
      <c r="D63" s="452"/>
      <c r="E63" s="452"/>
      <c r="F63" s="452"/>
      <c r="G63" s="452"/>
      <c r="H63" s="452"/>
      <c r="I63" s="452"/>
      <c r="J63" s="452"/>
      <c r="K63" s="442" t="e">
        <f>K37</f>
        <v>#DIV/0!</v>
      </c>
      <c r="L63" s="443"/>
    </row>
    <row r="64" spans="1:12" ht="13.5" thickBot="1" x14ac:dyDescent="0.25">
      <c r="A64" s="449" t="s">
        <v>261</v>
      </c>
      <c r="B64" s="450"/>
      <c r="C64" s="450"/>
      <c r="D64" s="450"/>
      <c r="E64" s="450"/>
      <c r="F64" s="450"/>
      <c r="G64" s="450"/>
      <c r="H64" s="450"/>
      <c r="I64" s="450"/>
      <c r="J64" s="450"/>
      <c r="K64" s="453" t="e">
        <f>K60</f>
        <v>#DIV/0!</v>
      </c>
      <c r="L64" s="454"/>
    </row>
    <row r="65" spans="1:12" ht="13.5" thickBot="1" x14ac:dyDescent="0.25">
      <c r="A65" s="444" t="s">
        <v>262</v>
      </c>
      <c r="B65" s="445"/>
      <c r="C65" s="445"/>
      <c r="D65" s="445"/>
      <c r="E65" s="445"/>
      <c r="F65" s="445"/>
      <c r="G65" s="445"/>
      <c r="H65" s="445"/>
      <c r="I65" s="445"/>
      <c r="J65" s="446"/>
      <c r="K65" s="447" t="e">
        <f>SUM(K63:L64)</f>
        <v>#DIV/0!</v>
      </c>
      <c r="L65" s="448"/>
    </row>
    <row r="67" spans="1:12" ht="13.5" thickBot="1" x14ac:dyDescent="0.25"/>
    <row r="68" spans="1:12" ht="20.25" customHeight="1" x14ac:dyDescent="0.2">
      <c r="A68" s="364"/>
      <c r="B68" s="365"/>
      <c r="C68" s="370" t="s">
        <v>244</v>
      </c>
      <c r="D68" s="373"/>
      <c r="E68" s="374"/>
      <c r="F68" s="374"/>
      <c r="G68" s="374"/>
      <c r="H68" s="374"/>
      <c r="I68" s="374"/>
      <c r="J68" s="374"/>
      <c r="K68" s="374"/>
      <c r="L68" s="375"/>
    </row>
    <row r="69" spans="1:12" ht="28.5" customHeight="1" x14ac:dyDescent="0.2">
      <c r="A69" s="366"/>
      <c r="B69" s="367"/>
      <c r="C69" s="371"/>
      <c r="D69" s="376"/>
      <c r="E69" s="377"/>
      <c r="F69" s="377"/>
      <c r="G69" s="377"/>
      <c r="H69" s="377"/>
      <c r="I69" s="377"/>
      <c r="J69" s="377"/>
      <c r="K69" s="377"/>
      <c r="L69" s="378"/>
    </row>
    <row r="70" spans="1:12" ht="14.25" customHeight="1" x14ac:dyDescent="0.2">
      <c r="A70" s="366"/>
      <c r="B70" s="367"/>
      <c r="C70" s="371"/>
      <c r="D70" s="376"/>
      <c r="E70" s="377"/>
      <c r="F70" s="377"/>
      <c r="G70" s="377"/>
      <c r="H70" s="377"/>
      <c r="I70" s="377"/>
      <c r="J70" s="377"/>
      <c r="K70" s="377"/>
      <c r="L70" s="378"/>
    </row>
    <row r="71" spans="1:12" ht="13.5" thickBot="1" x14ac:dyDescent="0.25">
      <c r="A71" s="368"/>
      <c r="B71" s="369"/>
      <c r="C71" s="372"/>
      <c r="D71" s="379"/>
      <c r="E71" s="380"/>
      <c r="F71" s="380"/>
      <c r="G71" s="380"/>
      <c r="H71" s="380"/>
      <c r="I71" s="380"/>
      <c r="J71" s="380"/>
      <c r="K71" s="380"/>
      <c r="L71" s="381"/>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75" x14ac:dyDescent="0.2"/>
  <cols>
    <col min="1" max="1" width="3.7109375" style="96"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0" customWidth="1"/>
    <col min="12" max="12" width="1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1.75" customHeight="1" thickBot="1" x14ac:dyDescent="0.25">
      <c r="A1" s="467"/>
      <c r="B1" s="468"/>
      <c r="C1" s="468"/>
      <c r="D1" s="468"/>
      <c r="E1" s="468"/>
      <c r="F1" s="468"/>
      <c r="G1" s="468"/>
      <c r="H1" s="468"/>
      <c r="I1" s="468"/>
      <c r="J1" s="468"/>
      <c r="K1" s="468"/>
      <c r="L1" s="469"/>
    </row>
    <row r="2" spans="1:14" x14ac:dyDescent="0.2">
      <c r="A2" s="107" t="s">
        <v>35</v>
      </c>
      <c r="B2" s="332"/>
      <c r="C2" s="322"/>
      <c r="D2" s="322"/>
      <c r="E2" s="69" t="s">
        <v>220</v>
      </c>
      <c r="F2" s="333"/>
      <c r="G2" s="322"/>
      <c r="H2" s="322"/>
      <c r="I2" s="322"/>
      <c r="J2" s="69" t="s">
        <v>221</v>
      </c>
      <c r="K2" s="322"/>
      <c r="L2" s="323"/>
    </row>
    <row r="3" spans="1:14" x14ac:dyDescent="0.2">
      <c r="A3" s="108" t="s">
        <v>38</v>
      </c>
      <c r="B3" s="328"/>
      <c r="C3" s="328"/>
      <c r="D3" s="328"/>
      <c r="E3" s="149" t="s">
        <v>220</v>
      </c>
      <c r="F3" s="330"/>
      <c r="G3" s="324"/>
      <c r="H3" s="324"/>
      <c r="I3" s="324"/>
      <c r="J3" s="71" t="s">
        <v>221</v>
      </c>
      <c r="K3" s="328"/>
      <c r="L3" s="329"/>
    </row>
    <row r="4" spans="1:14" x14ac:dyDescent="0.2">
      <c r="A4" s="109" t="s">
        <v>40</v>
      </c>
      <c r="B4" s="326"/>
      <c r="C4" s="326"/>
      <c r="D4" s="326"/>
      <c r="E4" s="73" t="s">
        <v>220</v>
      </c>
      <c r="F4" s="331"/>
      <c r="G4" s="420"/>
      <c r="H4" s="420"/>
      <c r="I4" s="420"/>
      <c r="J4" s="73" t="s">
        <v>221</v>
      </c>
      <c r="K4" s="326"/>
      <c r="L4" s="327"/>
    </row>
    <row r="5" spans="1:14" x14ac:dyDescent="0.2">
      <c r="A5" s="108" t="s">
        <v>44</v>
      </c>
      <c r="B5" s="328"/>
      <c r="C5" s="328"/>
      <c r="D5" s="328"/>
      <c r="E5" s="71" t="s">
        <v>220</v>
      </c>
      <c r="F5" s="330"/>
      <c r="G5" s="324"/>
      <c r="H5" s="324"/>
      <c r="I5" s="324"/>
      <c r="J5" s="71" t="s">
        <v>221</v>
      </c>
      <c r="K5" s="466"/>
      <c r="L5" s="329"/>
    </row>
    <row r="6" spans="1:14" x14ac:dyDescent="0.2">
      <c r="A6" s="109" t="s">
        <v>75</v>
      </c>
      <c r="B6" s="326"/>
      <c r="C6" s="326"/>
      <c r="D6" s="326"/>
      <c r="E6" s="73" t="s">
        <v>220</v>
      </c>
      <c r="F6" s="331"/>
      <c r="G6" s="326"/>
      <c r="H6" s="326"/>
      <c r="I6" s="326"/>
      <c r="J6" s="73" t="s">
        <v>221</v>
      </c>
      <c r="K6" s="326"/>
      <c r="L6" s="327"/>
    </row>
    <row r="7" spans="1:14" ht="13.5" thickBot="1" x14ac:dyDescent="0.25">
      <c r="A7" s="110" t="s">
        <v>77</v>
      </c>
      <c r="B7" s="450"/>
      <c r="C7" s="450"/>
      <c r="D7" s="450"/>
      <c r="E7" s="111" t="s">
        <v>220</v>
      </c>
      <c r="F7" s="463"/>
      <c r="G7" s="464"/>
      <c r="H7" s="464"/>
      <c r="I7" s="464"/>
      <c r="J7" s="112" t="s">
        <v>221</v>
      </c>
      <c r="K7" s="450"/>
      <c r="L7" s="465"/>
    </row>
    <row r="8" spans="1:14" x14ac:dyDescent="0.2">
      <c r="A8" s="339" t="s">
        <v>231</v>
      </c>
      <c r="B8" s="342" t="s">
        <v>263</v>
      </c>
      <c r="C8" s="345" t="s">
        <v>233</v>
      </c>
      <c r="D8" s="345" t="s">
        <v>234</v>
      </c>
      <c r="E8" s="458" t="s">
        <v>235</v>
      </c>
      <c r="F8" s="458"/>
      <c r="G8" s="458"/>
      <c r="H8" s="458"/>
      <c r="I8" s="458"/>
      <c r="J8" s="458"/>
      <c r="K8" s="459" t="s">
        <v>236</v>
      </c>
      <c r="L8" s="460"/>
    </row>
    <row r="9" spans="1:14" ht="13.5" x14ac:dyDescent="0.2">
      <c r="A9" s="340"/>
      <c r="B9" s="343"/>
      <c r="C9" s="346"/>
      <c r="D9" s="346"/>
      <c r="E9" s="113" t="s">
        <v>35</v>
      </c>
      <c r="F9" s="80" t="s">
        <v>38</v>
      </c>
      <c r="G9" s="80" t="s">
        <v>40</v>
      </c>
      <c r="H9" s="80" t="s">
        <v>44</v>
      </c>
      <c r="I9" s="80" t="s">
        <v>75</v>
      </c>
      <c r="J9" s="80" t="s">
        <v>77</v>
      </c>
      <c r="K9" s="343" t="s">
        <v>252</v>
      </c>
      <c r="L9" s="461" t="s">
        <v>238</v>
      </c>
    </row>
    <row r="10" spans="1:14" ht="26.25" thickBot="1" x14ac:dyDescent="0.25">
      <c r="A10" s="341"/>
      <c r="B10" s="344"/>
      <c r="C10" s="347"/>
      <c r="D10" s="347"/>
      <c r="E10" s="83" t="s">
        <v>239</v>
      </c>
      <c r="F10" s="83" t="s">
        <v>239</v>
      </c>
      <c r="G10" s="83" t="s">
        <v>239</v>
      </c>
      <c r="H10" s="83" t="s">
        <v>239</v>
      </c>
      <c r="I10" s="83" t="s">
        <v>239</v>
      </c>
      <c r="J10" s="83" t="s">
        <v>239</v>
      </c>
      <c r="K10" s="344"/>
      <c r="L10" s="462"/>
    </row>
    <row r="11" spans="1:14" s="88" customFormat="1" x14ac:dyDescent="0.2">
      <c r="A11" s="85">
        <v>1</v>
      </c>
      <c r="B11" s="86"/>
      <c r="C11" s="141"/>
      <c r="D11" s="142"/>
      <c r="E11" s="150"/>
      <c r="F11" s="150"/>
      <c r="G11" s="150"/>
      <c r="H11" s="150"/>
      <c r="I11" s="150"/>
      <c r="J11" s="150"/>
      <c r="K11" s="158" t="e">
        <f t="shared" ref="K11:K15" si="0">AVERAGE(E11:J11)</f>
        <v>#DIV/0!</v>
      </c>
      <c r="L11" s="159" t="e">
        <f t="shared" ref="L11:L15" si="1">K11*D11</f>
        <v>#DIV/0!</v>
      </c>
    </row>
    <row r="12" spans="1:14" s="88" customFormat="1" ht="12.75" customHeight="1" x14ac:dyDescent="0.2">
      <c r="A12" s="89">
        <v>2</v>
      </c>
      <c r="B12" s="90"/>
      <c r="C12" s="128"/>
      <c r="D12" s="126"/>
      <c r="E12" s="153"/>
      <c r="F12" s="153"/>
      <c r="G12" s="153"/>
      <c r="H12" s="153"/>
      <c r="I12" s="153"/>
      <c r="J12" s="153"/>
      <c r="K12" s="158" t="e">
        <f t="shared" si="0"/>
        <v>#DIV/0!</v>
      </c>
      <c r="L12" s="159" t="e">
        <f t="shared" si="1"/>
        <v>#DIV/0!</v>
      </c>
    </row>
    <row r="13" spans="1:14" s="88" customFormat="1" x14ac:dyDescent="0.2">
      <c r="A13" s="89">
        <v>3</v>
      </c>
      <c r="B13" s="90"/>
      <c r="C13" s="143"/>
      <c r="D13" s="126"/>
      <c r="E13" s="153"/>
      <c r="F13" s="153"/>
      <c r="G13" s="153"/>
      <c r="H13" s="153"/>
      <c r="I13" s="153"/>
      <c r="J13" s="153"/>
      <c r="K13" s="158" t="e">
        <f t="shared" si="0"/>
        <v>#DIV/0!</v>
      </c>
      <c r="L13" s="159" t="e">
        <f t="shared" si="1"/>
        <v>#DIV/0!</v>
      </c>
    </row>
    <row r="14" spans="1:14" s="88" customFormat="1" x14ac:dyDescent="0.2">
      <c r="A14" s="89">
        <v>4</v>
      </c>
      <c r="B14" s="90"/>
      <c r="C14" s="91"/>
      <c r="D14" s="126"/>
      <c r="E14" s="153"/>
      <c r="F14" s="153"/>
      <c r="G14" s="153"/>
      <c r="H14" s="153"/>
      <c r="I14" s="153"/>
      <c r="J14" s="153"/>
      <c r="K14" s="158" t="e">
        <f t="shared" si="0"/>
        <v>#DIV/0!</v>
      </c>
      <c r="L14" s="159" t="e">
        <f t="shared" si="1"/>
        <v>#DIV/0!</v>
      </c>
      <c r="N14" s="105"/>
    </row>
    <row r="15" spans="1:14" s="88" customFormat="1" x14ac:dyDescent="0.2">
      <c r="A15" s="89">
        <v>5</v>
      </c>
      <c r="B15" s="90"/>
      <c r="C15" s="91"/>
      <c r="D15" s="126"/>
      <c r="E15" s="153"/>
      <c r="F15" s="153"/>
      <c r="G15" s="153"/>
      <c r="H15" s="153"/>
      <c r="I15" s="153"/>
      <c r="J15" s="153"/>
      <c r="K15" s="158" t="e">
        <f t="shared" si="0"/>
        <v>#DIV/0!</v>
      </c>
      <c r="L15" s="159" t="e">
        <f t="shared" si="1"/>
        <v>#DIV/0!</v>
      </c>
    </row>
    <row r="16" spans="1:14" s="88" customFormat="1" x14ac:dyDescent="0.2">
      <c r="A16" s="89">
        <v>6</v>
      </c>
      <c r="B16" s="104"/>
      <c r="C16" s="91"/>
      <c r="D16" s="126"/>
      <c r="E16" s="153"/>
      <c r="F16" s="153"/>
      <c r="G16" s="153"/>
      <c r="H16" s="153"/>
      <c r="I16" s="153"/>
      <c r="J16" s="153"/>
      <c r="K16" s="158" t="e">
        <f t="shared" ref="K16:K25" si="2">AVERAGE(E16:J16)</f>
        <v>#DIV/0!</v>
      </c>
      <c r="L16" s="159" t="e">
        <f t="shared" ref="L16:L25" si="3">K16*D16</f>
        <v>#DIV/0!</v>
      </c>
    </row>
    <row r="17" spans="1:12" s="88" customFormat="1" x14ac:dyDescent="0.2">
      <c r="A17" s="89">
        <v>7</v>
      </c>
      <c r="B17" s="97"/>
      <c r="C17" s="91"/>
      <c r="D17" s="126"/>
      <c r="E17" s="153"/>
      <c r="F17" s="153"/>
      <c r="G17" s="153"/>
      <c r="H17" s="153"/>
      <c r="I17" s="153"/>
      <c r="J17" s="153"/>
      <c r="K17" s="158" t="e">
        <f t="shared" si="2"/>
        <v>#DIV/0!</v>
      </c>
      <c r="L17" s="159" t="e">
        <f t="shared" si="3"/>
        <v>#DIV/0!</v>
      </c>
    </row>
    <row r="18" spans="1:12" s="88" customFormat="1" x14ac:dyDescent="0.2">
      <c r="A18" s="89">
        <v>8</v>
      </c>
      <c r="B18" s="97"/>
      <c r="C18" s="91"/>
      <c r="D18" s="126"/>
      <c r="E18" s="153"/>
      <c r="F18" s="153"/>
      <c r="G18" s="153"/>
      <c r="H18" s="153"/>
      <c r="I18" s="153"/>
      <c r="J18" s="153"/>
      <c r="K18" s="158" t="e">
        <f t="shared" si="2"/>
        <v>#DIV/0!</v>
      </c>
      <c r="L18" s="159" t="e">
        <f t="shared" si="3"/>
        <v>#DIV/0!</v>
      </c>
    </row>
    <row r="19" spans="1:12" s="88" customFormat="1" x14ac:dyDescent="0.2">
      <c r="A19" s="89">
        <v>9</v>
      </c>
      <c r="B19" s="97"/>
      <c r="C19" s="91"/>
      <c r="D19" s="126"/>
      <c r="E19" s="153"/>
      <c r="F19" s="153"/>
      <c r="G19" s="153"/>
      <c r="H19" s="153"/>
      <c r="I19" s="153"/>
      <c r="J19" s="153"/>
      <c r="K19" s="158" t="e">
        <f t="shared" si="2"/>
        <v>#DIV/0!</v>
      </c>
      <c r="L19" s="159" t="e">
        <f t="shared" si="3"/>
        <v>#DIV/0!</v>
      </c>
    </row>
    <row r="20" spans="1:12" s="88" customFormat="1" x14ac:dyDescent="0.2">
      <c r="A20" s="89">
        <v>10</v>
      </c>
      <c r="B20" s="97"/>
      <c r="C20" s="91"/>
      <c r="D20" s="126"/>
      <c r="E20" s="153"/>
      <c r="F20" s="153"/>
      <c r="G20" s="153"/>
      <c r="H20" s="153"/>
      <c r="I20" s="153"/>
      <c r="J20" s="153"/>
      <c r="K20" s="158" t="e">
        <f t="shared" si="2"/>
        <v>#DIV/0!</v>
      </c>
      <c r="L20" s="159" t="e">
        <f t="shared" si="3"/>
        <v>#DIV/0!</v>
      </c>
    </row>
    <row r="21" spans="1:12" s="88" customFormat="1" x14ac:dyDescent="0.2">
      <c r="A21" s="89">
        <v>11</v>
      </c>
      <c r="B21" s="97"/>
      <c r="C21" s="91"/>
      <c r="D21" s="126"/>
      <c r="E21" s="153"/>
      <c r="F21" s="153"/>
      <c r="G21" s="153"/>
      <c r="H21" s="153"/>
      <c r="I21" s="153"/>
      <c r="J21" s="153"/>
      <c r="K21" s="158" t="e">
        <f t="shared" si="2"/>
        <v>#DIV/0!</v>
      </c>
      <c r="L21" s="159" t="e">
        <f t="shared" si="3"/>
        <v>#DIV/0!</v>
      </c>
    </row>
    <row r="22" spans="1:12" s="88" customFormat="1" x14ac:dyDescent="0.2">
      <c r="A22" s="89">
        <v>12</v>
      </c>
      <c r="B22" s="90"/>
      <c r="C22" s="91"/>
      <c r="D22" s="126"/>
      <c r="E22" s="153"/>
      <c r="F22" s="153"/>
      <c r="G22" s="153"/>
      <c r="H22" s="153"/>
      <c r="I22" s="153"/>
      <c r="J22" s="153"/>
      <c r="K22" s="158" t="e">
        <f t="shared" si="2"/>
        <v>#DIV/0!</v>
      </c>
      <c r="L22" s="159" t="e">
        <f t="shared" si="3"/>
        <v>#DIV/0!</v>
      </c>
    </row>
    <row r="23" spans="1:12" s="88" customFormat="1" x14ac:dyDescent="0.2">
      <c r="A23" s="89">
        <v>13</v>
      </c>
      <c r="B23" s="106"/>
      <c r="C23" s="91"/>
      <c r="D23" s="129"/>
      <c r="E23" s="153"/>
      <c r="F23" s="153"/>
      <c r="G23" s="153"/>
      <c r="H23" s="153"/>
      <c r="I23" s="153"/>
      <c r="J23" s="153"/>
      <c r="K23" s="158" t="e">
        <f t="shared" si="2"/>
        <v>#DIV/0!</v>
      </c>
      <c r="L23" s="159" t="e">
        <f t="shared" si="3"/>
        <v>#DIV/0!</v>
      </c>
    </row>
    <row r="24" spans="1:12" s="88" customFormat="1" x14ac:dyDescent="0.2">
      <c r="A24" s="89">
        <v>14</v>
      </c>
      <c r="B24" s="106"/>
      <c r="C24" s="91"/>
      <c r="D24" s="129"/>
      <c r="E24" s="153"/>
      <c r="F24" s="153"/>
      <c r="G24" s="153"/>
      <c r="H24" s="153"/>
      <c r="I24" s="153"/>
      <c r="J24" s="153"/>
      <c r="K24" s="158" t="e">
        <f t="shared" si="2"/>
        <v>#DIV/0!</v>
      </c>
      <c r="L24" s="159" t="e">
        <f t="shared" si="3"/>
        <v>#DIV/0!</v>
      </c>
    </row>
    <row r="25" spans="1:12" s="88" customFormat="1" ht="13.5" thickBot="1" x14ac:dyDescent="0.25">
      <c r="A25" s="89">
        <v>15</v>
      </c>
      <c r="B25" s="97"/>
      <c r="C25" s="91"/>
      <c r="D25" s="130"/>
      <c r="E25" s="153"/>
      <c r="F25" s="153"/>
      <c r="G25" s="153"/>
      <c r="H25" s="153"/>
      <c r="I25" s="153"/>
      <c r="J25" s="153"/>
      <c r="K25" s="158" t="e">
        <f t="shared" si="2"/>
        <v>#DIV/0!</v>
      </c>
      <c r="L25" s="159" t="e">
        <f t="shared" si="3"/>
        <v>#DIV/0!</v>
      </c>
    </row>
    <row r="26" spans="1:12" ht="13.5" thickBot="1" x14ac:dyDescent="0.25">
      <c r="A26" s="308" t="s">
        <v>264</v>
      </c>
      <c r="B26" s="309"/>
      <c r="C26" s="309"/>
      <c r="D26" s="309"/>
      <c r="E26" s="309"/>
      <c r="F26" s="309"/>
      <c r="G26" s="309"/>
      <c r="H26" s="309"/>
      <c r="I26" s="309"/>
      <c r="J26" s="310"/>
      <c r="K26" s="456" t="e">
        <f>SUM(L11:L25)</f>
        <v>#DIV/0!</v>
      </c>
      <c r="L26" s="457"/>
    </row>
    <row r="27" spans="1:12" ht="13.5" thickBot="1" x14ac:dyDescent="0.25">
      <c r="A27" s="66"/>
      <c r="B27" s="66"/>
      <c r="C27" s="66"/>
      <c r="D27" s="66"/>
      <c r="E27" s="66"/>
      <c r="F27" s="66"/>
      <c r="G27" s="66"/>
      <c r="H27" s="66"/>
      <c r="I27" s="66"/>
      <c r="J27" s="66"/>
      <c r="K27" s="161"/>
      <c r="L27" s="161"/>
    </row>
    <row r="28" spans="1:12" ht="13.5" thickBot="1" x14ac:dyDescent="0.25">
      <c r="A28" s="308" t="s">
        <v>265</v>
      </c>
      <c r="B28" s="309"/>
      <c r="C28" s="309"/>
      <c r="D28" s="309"/>
      <c r="E28" s="309"/>
      <c r="F28" s="309"/>
      <c r="G28" s="309"/>
      <c r="H28" s="309"/>
      <c r="I28" s="309"/>
      <c r="J28" s="310"/>
      <c r="K28" s="313" t="e">
        <f>(K26*10%)/12/#REF!</f>
        <v>#DIV/0!</v>
      </c>
      <c r="L28" s="314"/>
    </row>
    <row r="29" spans="1:12" ht="13.5" thickBot="1" x14ac:dyDescent="0.25">
      <c r="A29" s="66"/>
      <c r="B29" s="66"/>
      <c r="C29" s="66"/>
      <c r="D29" s="66"/>
      <c r="E29" s="66"/>
      <c r="F29" s="66"/>
      <c r="G29" s="66"/>
      <c r="H29" s="66"/>
      <c r="I29" s="66"/>
      <c r="J29" s="66"/>
      <c r="K29" s="140"/>
      <c r="L29" s="140"/>
    </row>
    <row r="30" spans="1:12" ht="20.25" customHeight="1" x14ac:dyDescent="0.2">
      <c r="A30" s="364"/>
      <c r="B30" s="365"/>
      <c r="C30" s="370" t="s">
        <v>244</v>
      </c>
      <c r="D30" s="373"/>
      <c r="E30" s="374"/>
      <c r="F30" s="374"/>
      <c r="G30" s="374"/>
      <c r="H30" s="374"/>
      <c r="I30" s="374"/>
      <c r="J30" s="374"/>
      <c r="K30" s="374"/>
      <c r="L30" s="375"/>
    </row>
    <row r="31" spans="1:12" x14ac:dyDescent="0.2">
      <c r="A31" s="366"/>
      <c r="B31" s="367"/>
      <c r="C31" s="371"/>
      <c r="D31" s="376"/>
      <c r="E31" s="377"/>
      <c r="F31" s="377"/>
      <c r="G31" s="377"/>
      <c r="H31" s="377"/>
      <c r="I31" s="377"/>
      <c r="J31" s="377"/>
      <c r="K31" s="377"/>
      <c r="L31" s="378"/>
    </row>
    <row r="32" spans="1:12" ht="14.25" customHeight="1" x14ac:dyDescent="0.2">
      <c r="A32" s="366"/>
      <c r="B32" s="367"/>
      <c r="C32" s="371"/>
      <c r="D32" s="376"/>
      <c r="E32" s="377"/>
      <c r="F32" s="377"/>
      <c r="G32" s="377"/>
      <c r="H32" s="377"/>
      <c r="I32" s="377"/>
      <c r="J32" s="377"/>
      <c r="K32" s="377"/>
      <c r="L32" s="378"/>
    </row>
    <row r="33" spans="1:12" ht="13.5" thickBot="1" x14ac:dyDescent="0.25">
      <c r="A33" s="368"/>
      <c r="B33" s="369"/>
      <c r="C33" s="372"/>
      <c r="D33" s="379"/>
      <c r="E33" s="380"/>
      <c r="F33" s="380"/>
      <c r="G33" s="380"/>
      <c r="H33" s="380"/>
      <c r="I33" s="380"/>
      <c r="J33" s="380"/>
      <c r="K33" s="380"/>
      <c r="L33" s="381"/>
    </row>
    <row r="34" spans="1:12" ht="13.5" thickBot="1" x14ac:dyDescent="0.25"/>
    <row r="35" spans="1:12" x14ac:dyDescent="0.2">
      <c r="A35" s="455" t="s">
        <v>266</v>
      </c>
      <c r="B35" s="383"/>
      <c r="C35" s="383"/>
      <c r="D35" s="383"/>
      <c r="E35" s="383"/>
      <c r="F35" s="383"/>
      <c r="G35" s="383"/>
      <c r="H35" s="383"/>
      <c r="I35" s="383"/>
      <c r="J35" s="383"/>
      <c r="K35" s="383"/>
      <c r="L35" s="384"/>
    </row>
    <row r="36" spans="1:12" x14ac:dyDescent="0.2">
      <c r="A36" s="385"/>
      <c r="B36" s="386"/>
      <c r="C36" s="386"/>
      <c r="D36" s="386"/>
      <c r="E36" s="386"/>
      <c r="F36" s="386"/>
      <c r="G36" s="386"/>
      <c r="H36" s="386"/>
      <c r="I36" s="386"/>
      <c r="J36" s="386"/>
      <c r="K36" s="386"/>
      <c r="L36" s="387"/>
    </row>
    <row r="37" spans="1:12" x14ac:dyDescent="0.2">
      <c r="A37" s="385"/>
      <c r="B37" s="386"/>
      <c r="C37" s="386"/>
      <c r="D37" s="386"/>
      <c r="E37" s="386"/>
      <c r="F37" s="386"/>
      <c r="G37" s="386"/>
      <c r="H37" s="386"/>
      <c r="I37" s="386"/>
      <c r="J37" s="386"/>
      <c r="K37" s="386"/>
      <c r="L37" s="387"/>
    </row>
    <row r="38" spans="1:12" x14ac:dyDescent="0.2">
      <c r="A38" s="385"/>
      <c r="B38" s="386"/>
      <c r="C38" s="386"/>
      <c r="D38" s="386"/>
      <c r="E38" s="386"/>
      <c r="F38" s="386"/>
      <c r="G38" s="386"/>
      <c r="H38" s="386"/>
      <c r="I38" s="386"/>
      <c r="J38" s="386"/>
      <c r="K38" s="386"/>
      <c r="L38" s="387"/>
    </row>
    <row r="39" spans="1:12" ht="13.5" thickBot="1" x14ac:dyDescent="0.25">
      <c r="A39" s="388"/>
      <c r="B39" s="389"/>
      <c r="C39" s="389"/>
      <c r="D39" s="389"/>
      <c r="E39" s="389"/>
      <c r="F39" s="389"/>
      <c r="G39" s="389"/>
      <c r="H39" s="389"/>
      <c r="I39" s="389"/>
      <c r="J39" s="389"/>
      <c r="K39" s="389"/>
      <c r="L39" s="390"/>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 Custo est. total</vt:lpstr>
      <vt:lpstr>Psicólogo - Nível II (DF)</vt:lpstr>
      <vt:lpstr>Psicólogo - Nível I (MG)</vt:lpstr>
      <vt:lpstr>Psicólogo - Nível I (ES)</vt:lpstr>
      <vt:lpstr>Mód2.3</vt:lpstr>
      <vt:lpstr>Crachá e cordão</vt:lpstr>
      <vt:lpstr>Ponto Eletrônico</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Michelle Ferreira da Cunha</cp:lastModifiedBy>
  <cp:revision/>
  <cp:lastPrinted>2025-12-16T14:14:13Z</cp:lastPrinted>
  <dcterms:created xsi:type="dcterms:W3CDTF">2010-12-08T17:56:29Z</dcterms:created>
  <dcterms:modified xsi:type="dcterms:W3CDTF">2025-12-16T14:26:18Z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